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P:\STATISTICA\FERRARA\FERRARA IN CIFRE\"/>
    </mc:Choice>
  </mc:AlternateContent>
  <xr:revisionPtr revIDLastSave="0" documentId="13_ncr:1_{2EA7876A-C541-400F-90C0-F06938802069}" xr6:coauthVersionLast="47" xr6:coauthVersionMax="47" xr10:uidLastSave="{00000000-0000-0000-0000-000000000000}"/>
  <bookViews>
    <workbookView xWindow="28680" yWindow="-120" windowWidth="29040" windowHeight="15720" tabRatio="505" xr2:uid="{00000000-000D-0000-FFFF-FFFF00000000}"/>
  </bookViews>
  <sheets>
    <sheet name="2022" sheetId="1" r:id="rId1"/>
  </sheets>
  <calcPr calcId="191029"/>
</workbook>
</file>

<file path=xl/calcChain.xml><?xml version="1.0" encoding="utf-8"?>
<calcChain xmlns="http://schemas.openxmlformats.org/spreadsheetml/2006/main">
  <c r="K48" i="1" l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D79" i="1"/>
  <c r="D78" i="1"/>
  <c r="C79" i="1"/>
  <c r="C7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C70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C76" i="1"/>
  <c r="C75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C73" i="1"/>
  <c r="C72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C67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X4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C50" i="1"/>
  <c r="C43" i="1"/>
  <c r="X57" i="1"/>
  <c r="X55" i="1"/>
  <c r="X24" i="1"/>
  <c r="X25" i="1"/>
  <c r="X26" i="1"/>
  <c r="W63" i="1" l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X61" i="1"/>
  <c r="W48" i="1"/>
  <c r="V48" i="1"/>
  <c r="U48" i="1"/>
  <c r="T48" i="1"/>
  <c r="S48" i="1"/>
  <c r="R48" i="1"/>
  <c r="Q48" i="1"/>
  <c r="P48" i="1"/>
  <c r="O48" i="1"/>
  <c r="N48" i="1"/>
  <c r="M48" i="1"/>
  <c r="L48" i="1"/>
  <c r="J48" i="1"/>
  <c r="I48" i="1"/>
  <c r="H48" i="1"/>
  <c r="G48" i="1"/>
  <c r="F48" i="1"/>
  <c r="E48" i="1"/>
  <c r="D48" i="1"/>
  <c r="C48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X44" i="1"/>
  <c r="X50" i="1" s="1"/>
  <c r="X39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C36" i="1" s="1"/>
  <c r="X32" i="1"/>
  <c r="S35" i="1" l="1"/>
  <c r="S36" i="1"/>
  <c r="L35" i="1"/>
  <c r="L36" i="1"/>
  <c r="E35" i="1"/>
  <c r="E36" i="1"/>
  <c r="M35" i="1"/>
  <c r="M36" i="1"/>
  <c r="U35" i="1"/>
  <c r="U36" i="1"/>
  <c r="D35" i="1"/>
  <c r="D36" i="1"/>
  <c r="T35" i="1"/>
  <c r="T36" i="1"/>
  <c r="F35" i="1"/>
  <c r="F36" i="1"/>
  <c r="N35" i="1"/>
  <c r="N36" i="1"/>
  <c r="V35" i="1"/>
  <c r="V36" i="1"/>
  <c r="O35" i="1"/>
  <c r="O36" i="1"/>
  <c r="H35" i="1"/>
  <c r="H36" i="1"/>
  <c r="P35" i="1"/>
  <c r="P36" i="1"/>
  <c r="K35" i="1"/>
  <c r="K36" i="1"/>
  <c r="G35" i="1"/>
  <c r="G36" i="1"/>
  <c r="Q35" i="1"/>
  <c r="Q36" i="1"/>
  <c r="W35" i="1"/>
  <c r="W36" i="1"/>
  <c r="I35" i="1"/>
  <c r="I36" i="1"/>
  <c r="J35" i="1"/>
  <c r="J36" i="1"/>
  <c r="R35" i="1"/>
  <c r="R36" i="1"/>
  <c r="C38" i="1"/>
  <c r="C35" i="1"/>
  <c r="C52" i="1"/>
  <c r="X63" i="1"/>
  <c r="X77" i="1" l="1"/>
  <c r="X79" i="1" s="1"/>
  <c r="X74" i="1"/>
  <c r="X76" i="1" s="1"/>
  <c r="X71" i="1"/>
  <c r="X73" i="1" s="1"/>
  <c r="X68" i="1"/>
  <c r="X70" i="1" s="1"/>
  <c r="X65" i="1"/>
  <c r="X67" i="1" s="1"/>
  <c r="X62" i="1"/>
  <c r="C60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9" i="1"/>
  <c r="X60" i="1" s="1"/>
  <c r="X53" i="1"/>
  <c r="X54" i="1" s="1"/>
  <c r="X51" i="1"/>
  <c r="X45" i="1"/>
  <c r="X48" i="1" s="1"/>
  <c r="X40" i="1"/>
  <c r="X43" i="1" s="1"/>
  <c r="X31" i="1"/>
  <c r="X29" i="1"/>
  <c r="X27" i="1"/>
  <c r="X20" i="1"/>
  <c r="X22" i="1"/>
  <c r="X16" i="1"/>
  <c r="X9" i="1"/>
  <c r="X6" i="1"/>
  <c r="X7" i="1" s="1"/>
  <c r="X42" i="1"/>
  <c r="X47" i="1"/>
  <c r="W38" i="1"/>
  <c r="U37" i="1"/>
  <c r="U38" i="1" s="1"/>
  <c r="S37" i="1"/>
  <c r="S38" i="1" s="1"/>
  <c r="C58" i="1"/>
  <c r="C54" i="1"/>
  <c r="X34" i="1"/>
  <c r="U54" i="1"/>
  <c r="S58" i="1"/>
  <c r="O58" i="1"/>
  <c r="P58" i="1"/>
  <c r="Q58" i="1"/>
  <c r="R58" i="1"/>
  <c r="U58" i="1"/>
  <c r="V58" i="1"/>
  <c r="W58" i="1"/>
  <c r="E58" i="1"/>
  <c r="F58" i="1"/>
  <c r="G58" i="1"/>
  <c r="H58" i="1"/>
  <c r="I58" i="1"/>
  <c r="J58" i="1"/>
  <c r="K58" i="1"/>
  <c r="L58" i="1"/>
  <c r="M58" i="1"/>
  <c r="N58" i="1"/>
  <c r="D58" i="1"/>
  <c r="J52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T38" i="1"/>
  <c r="V38" i="1"/>
  <c r="D38" i="1"/>
  <c r="E38" i="1"/>
  <c r="W60" i="1"/>
  <c r="V60" i="1"/>
  <c r="U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W54" i="1"/>
  <c r="V54" i="1"/>
  <c r="T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W52" i="1"/>
  <c r="V52" i="1"/>
  <c r="U52" i="1"/>
  <c r="R52" i="1"/>
  <c r="Q52" i="1"/>
  <c r="P52" i="1"/>
  <c r="O52" i="1"/>
  <c r="N52" i="1"/>
  <c r="M52" i="1"/>
  <c r="L52" i="1"/>
  <c r="K52" i="1"/>
  <c r="I52" i="1"/>
  <c r="H52" i="1"/>
  <c r="G52" i="1"/>
  <c r="F52" i="1"/>
  <c r="E52" i="1"/>
  <c r="D52" i="1"/>
  <c r="C9" i="1"/>
  <c r="K9" i="1"/>
  <c r="D23" i="1"/>
  <c r="E23" i="1"/>
  <c r="F23" i="1"/>
  <c r="G23" i="1"/>
  <c r="H23" i="1"/>
  <c r="I23" i="1"/>
  <c r="J23" i="1"/>
  <c r="L23" i="1"/>
  <c r="M23" i="1"/>
  <c r="N23" i="1"/>
  <c r="O23" i="1"/>
  <c r="P23" i="1"/>
  <c r="Q23" i="1"/>
  <c r="R23" i="1"/>
  <c r="S23" i="1"/>
  <c r="T23" i="1"/>
  <c r="V23" i="1"/>
  <c r="W23" i="1"/>
  <c r="U23" i="1"/>
  <c r="K23" i="1"/>
  <c r="C23" i="1"/>
  <c r="D21" i="1"/>
  <c r="E21" i="1"/>
  <c r="F21" i="1"/>
  <c r="G21" i="1"/>
  <c r="H21" i="1"/>
  <c r="I21" i="1"/>
  <c r="J21" i="1"/>
  <c r="L21" i="1"/>
  <c r="M21" i="1"/>
  <c r="N21" i="1"/>
  <c r="O21" i="1"/>
  <c r="P21" i="1"/>
  <c r="Q21" i="1"/>
  <c r="R21" i="1"/>
  <c r="S21" i="1"/>
  <c r="T21" i="1"/>
  <c r="V21" i="1"/>
  <c r="W21" i="1"/>
  <c r="U21" i="1"/>
  <c r="K21" i="1"/>
  <c r="C21" i="1"/>
  <c r="D17" i="1"/>
  <c r="D19" i="1" s="1"/>
  <c r="E17" i="1"/>
  <c r="E19" i="1" s="1"/>
  <c r="F17" i="1"/>
  <c r="F19" i="1" s="1"/>
  <c r="G17" i="1"/>
  <c r="G19" i="1" s="1"/>
  <c r="H17" i="1"/>
  <c r="H19" i="1" s="1"/>
  <c r="I17" i="1"/>
  <c r="I19" i="1" s="1"/>
  <c r="J17" i="1"/>
  <c r="J19" i="1" s="1"/>
  <c r="L17" i="1"/>
  <c r="L19" i="1" s="1"/>
  <c r="M17" i="1"/>
  <c r="M19" i="1" s="1"/>
  <c r="N17" i="1"/>
  <c r="N19" i="1" s="1"/>
  <c r="O17" i="1"/>
  <c r="O19" i="1" s="1"/>
  <c r="P17" i="1"/>
  <c r="P19" i="1" s="1"/>
  <c r="Q17" i="1"/>
  <c r="Q19" i="1" s="1"/>
  <c r="R17" i="1"/>
  <c r="R19" i="1" s="1"/>
  <c r="T17" i="1"/>
  <c r="T19" i="1" s="1"/>
  <c r="V17" i="1"/>
  <c r="V19" i="1" s="1"/>
  <c r="W17" i="1"/>
  <c r="W19" i="1" s="1"/>
  <c r="U17" i="1"/>
  <c r="U19" i="1" s="1"/>
  <c r="K17" i="1"/>
  <c r="K19" i="1" s="1"/>
  <c r="C17" i="1"/>
  <c r="C19" i="1" s="1"/>
  <c r="B17" i="1"/>
  <c r="V7" i="1"/>
  <c r="V9" i="1"/>
  <c r="P7" i="1"/>
  <c r="Q7" i="1"/>
  <c r="R7" i="1"/>
  <c r="P9" i="1"/>
  <c r="Q9" i="1"/>
  <c r="R9" i="1"/>
  <c r="S9" i="1"/>
  <c r="P14" i="1"/>
  <c r="Q14" i="1"/>
  <c r="R14" i="1"/>
  <c r="S14" i="1"/>
  <c r="E7" i="1"/>
  <c r="E9" i="1"/>
  <c r="D14" i="1"/>
  <c r="E14" i="1"/>
  <c r="F14" i="1"/>
  <c r="G14" i="1"/>
  <c r="H14" i="1"/>
  <c r="I14" i="1"/>
  <c r="J14" i="1"/>
  <c r="L14" i="1"/>
  <c r="M14" i="1"/>
  <c r="N14" i="1"/>
  <c r="O14" i="1"/>
  <c r="T14" i="1"/>
  <c r="V14" i="1"/>
  <c r="W14" i="1"/>
  <c r="U14" i="1"/>
  <c r="K14" i="1"/>
  <c r="D9" i="1"/>
  <c r="F9" i="1"/>
  <c r="G9" i="1"/>
  <c r="H9" i="1"/>
  <c r="I9" i="1"/>
  <c r="J9" i="1"/>
  <c r="L9" i="1"/>
  <c r="M9" i="1"/>
  <c r="N9" i="1"/>
  <c r="O9" i="1"/>
  <c r="T9" i="1"/>
  <c r="W9" i="1"/>
  <c r="U9" i="1"/>
  <c r="J7" i="1"/>
  <c r="L7" i="1"/>
  <c r="M7" i="1"/>
  <c r="N7" i="1"/>
  <c r="O7" i="1"/>
  <c r="T7" i="1"/>
  <c r="W7" i="1"/>
  <c r="K7" i="1"/>
  <c r="D7" i="1"/>
  <c r="F7" i="1"/>
  <c r="G7" i="1"/>
  <c r="H7" i="1"/>
  <c r="I7" i="1"/>
  <c r="C14" i="1"/>
  <c r="C7" i="1"/>
  <c r="T52" i="1"/>
  <c r="T58" i="1"/>
  <c r="T60" i="1"/>
  <c r="S52" i="1"/>
  <c r="S54" i="1"/>
  <c r="S60" i="1"/>
  <c r="S17" i="1"/>
  <c r="S19" i="1" s="1"/>
  <c r="S7" i="1"/>
  <c r="U7" i="1"/>
  <c r="X36" i="1" l="1"/>
  <c r="X56" i="1"/>
  <c r="AB67" i="1"/>
  <c r="X58" i="1"/>
  <c r="X35" i="1"/>
  <c r="X28" i="1"/>
  <c r="X52" i="1"/>
  <c r="X14" i="1"/>
  <c r="X21" i="1"/>
  <c r="X37" i="1"/>
  <c r="X38" i="1" s="1"/>
  <c r="X19" i="1"/>
  <c r="X17" i="1"/>
  <c r="X23" i="1"/>
</calcChain>
</file>

<file path=xl/sharedStrings.xml><?xml version="1.0" encoding="utf-8"?>
<sst xmlns="http://schemas.openxmlformats.org/spreadsheetml/2006/main" count="147" uniqueCount="118">
  <si>
    <t>Indicatore</t>
  </si>
  <si>
    <t>Popolazione residente</t>
  </si>
  <si>
    <t>Popolazione per kmq</t>
  </si>
  <si>
    <t xml:space="preserve">Percentuale di cittadini stranieri </t>
  </si>
  <si>
    <t>Unità locali attive</t>
  </si>
  <si>
    <t>Imprese attive per kmq</t>
  </si>
  <si>
    <t>Imprese iscritte prima del 1980</t>
  </si>
  <si>
    <t>Imprese iscritte dopo il 2000</t>
  </si>
  <si>
    <t xml:space="preserve"> IMPRESE Tipologia</t>
  </si>
  <si>
    <t>Imprese registrate</t>
  </si>
  <si>
    <t>Imprese femminili</t>
  </si>
  <si>
    <t>Imprese giovanilli</t>
  </si>
  <si>
    <t>Imprese straniere</t>
  </si>
  <si>
    <t>ADDETTI</t>
  </si>
  <si>
    <t>Addetti/popolazione</t>
  </si>
  <si>
    <t>% sul totale provinciale</t>
  </si>
  <si>
    <t>Addetti Costruzioni</t>
  </si>
  <si>
    <t xml:space="preserve">Addetti Commercio </t>
  </si>
  <si>
    <t>Addetti Terziario</t>
  </si>
  <si>
    <t>Argenta</t>
  </si>
  <si>
    <t>Bondeno</t>
  </si>
  <si>
    <t>Fiscaglia</t>
  </si>
  <si>
    <t>Cento</t>
  </si>
  <si>
    <t>Codigoro</t>
  </si>
  <si>
    <t>Comacchio</t>
  </si>
  <si>
    <t>Copparo</t>
  </si>
  <si>
    <t>Ferrara</t>
  </si>
  <si>
    <t>Lagosanto</t>
  </si>
  <si>
    <t>Mesola</t>
  </si>
  <si>
    <t>Ostellato</t>
  </si>
  <si>
    <t>Vigarano Mainarda</t>
  </si>
  <si>
    <t>Voghiera</t>
  </si>
  <si>
    <t>Goro</t>
  </si>
  <si>
    <t>Superficie territoriale (km)</t>
  </si>
  <si>
    <t>Residenti stranieri</t>
  </si>
  <si>
    <t>Residenti con meno di 20 anni</t>
  </si>
  <si>
    <t>Residenti con meno di 15 anni</t>
  </si>
  <si>
    <t>Indice di vecchiaia (65/15)</t>
  </si>
  <si>
    <t>Prima comunità straniera</t>
  </si>
  <si>
    <t>Pakistan</t>
  </si>
  <si>
    <t>Romania</t>
  </si>
  <si>
    <t>Marocco</t>
  </si>
  <si>
    <t>Terre del Reno</t>
  </si>
  <si>
    <r>
      <t xml:space="preserve"> % delle </t>
    </r>
    <r>
      <rPr>
        <b/>
        <sz val="10"/>
        <rFont val="Arial"/>
        <family val="2"/>
      </rPr>
      <t>società di capitale</t>
    </r>
  </si>
  <si>
    <r>
      <t xml:space="preserve"> % delle </t>
    </r>
    <r>
      <rPr>
        <b/>
        <sz val="10"/>
        <rFont val="Arial"/>
        <family val="2"/>
      </rPr>
      <t>imprese individuali</t>
    </r>
  </si>
  <si>
    <r>
      <t xml:space="preserve">% di imprese </t>
    </r>
    <r>
      <rPr>
        <b/>
        <sz val="10"/>
        <rFont val="Arial"/>
        <family val="2"/>
      </rPr>
      <t>agricole</t>
    </r>
  </si>
  <si>
    <t>Imprese artigiane</t>
  </si>
  <si>
    <r>
      <t xml:space="preserve">% di imprese </t>
    </r>
    <r>
      <rPr>
        <b/>
        <sz val="10"/>
        <rFont val="Arial"/>
        <family val="2"/>
      </rPr>
      <t>artigiane</t>
    </r>
  </si>
  <si>
    <r>
      <t xml:space="preserve">% di imprese </t>
    </r>
    <r>
      <rPr>
        <b/>
        <sz val="10"/>
        <rFont val="Arial"/>
        <family val="2"/>
      </rPr>
      <t>straniere</t>
    </r>
  </si>
  <si>
    <r>
      <t xml:space="preserve">% di imprese </t>
    </r>
    <r>
      <rPr>
        <b/>
        <sz val="10"/>
        <rFont val="Arial"/>
        <family val="2"/>
      </rPr>
      <t>giovanili</t>
    </r>
  </si>
  <si>
    <r>
      <t xml:space="preserve">% di imprese </t>
    </r>
    <r>
      <rPr>
        <b/>
        <sz val="10"/>
        <rFont val="Arial"/>
        <family val="2"/>
      </rPr>
      <t>femminili</t>
    </r>
  </si>
  <si>
    <t>Localizzazioni registrate</t>
  </si>
  <si>
    <t>Localizzazioni attive</t>
  </si>
  <si>
    <t>% sul totale comunale</t>
  </si>
  <si>
    <t>Porto-maggiore</t>
  </si>
  <si>
    <t>Poggio Renatico</t>
  </si>
  <si>
    <t>Masi Torello</t>
  </si>
  <si>
    <t>Jolanda di Savoia</t>
  </si>
  <si>
    <t>Popolazione e territorio</t>
  </si>
  <si>
    <t>Imprese attive 2008</t>
  </si>
  <si>
    <t>Tasso di crescita 2008</t>
  </si>
  <si>
    <t>Addetti Agricoltura pesca</t>
  </si>
  <si>
    <t>Riva del Po</t>
  </si>
  <si>
    <t>Tresignana</t>
  </si>
  <si>
    <t>Provincia</t>
  </si>
  <si>
    <t>Imprese attive 2019</t>
  </si>
  <si>
    <t>Iscrizioni 2019</t>
  </si>
  <si>
    <t>Cancellazioni 19 (non d’ufficio)</t>
  </si>
  <si>
    <t>Residenti con 65 anni e oltre</t>
  </si>
  <si>
    <t>Imprese attive 2020</t>
  </si>
  <si>
    <t>Iscrizioni 2020</t>
  </si>
  <si>
    <t>Cancellazioni 20 (non d’ufficio)</t>
  </si>
  <si>
    <t>Imprese iscritte 1980-2000</t>
  </si>
  <si>
    <t>Imprese attive 2021</t>
  </si>
  <si>
    <t>Iscrizioni 2021</t>
  </si>
  <si>
    <t>Cancellazioni 21 (non d’ufficio)</t>
  </si>
  <si>
    <t>Imprese agricole</t>
  </si>
  <si>
    <t>Tema</t>
  </si>
  <si>
    <t>Tessuto imprendi-toriale</t>
  </si>
  <si>
    <t>Imprese attive 2022</t>
  </si>
  <si>
    <t>Anno 2022</t>
  </si>
  <si>
    <t>Var.% cancellaz. 2022/2021</t>
  </si>
  <si>
    <t>Iscrizioni 2022</t>
  </si>
  <si>
    <t>Var.% iscrizioni 2022/2021</t>
  </si>
  <si>
    <t>Cancellazioni 22 (non d’ufficio)</t>
  </si>
  <si>
    <t>Tasso di crescita 2022</t>
  </si>
  <si>
    <t>Settore</t>
  </si>
  <si>
    <t>Addetti tot.</t>
  </si>
  <si>
    <t>A Agricoltura, silvicoltura pesca</t>
  </si>
  <si>
    <t>B Estrazione di minerali da cave e miniere</t>
  </si>
  <si>
    <t>C Attività manifatturiere</t>
  </si>
  <si>
    <t>D Fornitura di energia elettrica, gas, vapore e aria condiz...</t>
  </si>
  <si>
    <t>E Fornitura di acqua; reti fognarie, attività di gestione d...</t>
  </si>
  <si>
    <t>F Costruzioni</t>
  </si>
  <si>
    <t>G Commercio all'ingrosso e al dettaglio; riparazione di aut...</t>
  </si>
  <si>
    <t xml:space="preserve">H Trasporto e magazzinaggio </t>
  </si>
  <si>
    <t xml:space="preserve">I Attività dei servizi di alloggio e di ristorazione </t>
  </si>
  <si>
    <t>J Servizi di informazione e comunicazione</t>
  </si>
  <si>
    <t>K Attività finanziarie e assicurative</t>
  </si>
  <si>
    <t>L Attività immobiliari</t>
  </si>
  <si>
    <t>M Attività professionali, scientifiche e tecniche</t>
  </si>
  <si>
    <t>N Noleggio, agenzie di viaggio, servizi di supporto alle imp...</t>
  </si>
  <si>
    <t>P Istruzione</t>
  </si>
  <si>
    <t xml:space="preserve">Q Sanità e assistenza sociale  </t>
  </si>
  <si>
    <t>S Altre attività di servizi</t>
  </si>
  <si>
    <t>X Imprese non classificate</t>
  </si>
  <si>
    <t>Grand Total</t>
  </si>
  <si>
    <t>Addetti Industria e p.u.</t>
  </si>
  <si>
    <t>dati provvisori Istat al 1/1/23</t>
  </si>
  <si>
    <t>dati Istat al 1/1/22</t>
  </si>
  <si>
    <t>Cancellazioni 2022</t>
  </si>
  <si>
    <t>Cancellazioni d'ufficio</t>
  </si>
  <si>
    <r>
      <t xml:space="preserve">Tasso di crescita 2022 </t>
    </r>
    <r>
      <rPr>
        <sz val="8"/>
        <rFont val="Tahoma"/>
        <family val="2"/>
      </rPr>
      <t>al netto delle c.u.</t>
    </r>
  </si>
  <si>
    <t>UTILIZZATO IL DATO ESTRATTO DALL'ARCHIVIO 1° tr anno successivo perché riferito al 31 dicembre</t>
  </si>
  <si>
    <t>TOTALE ADDETTI 2022</t>
  </si>
  <si>
    <t>Totale Addetti 2021</t>
  </si>
  <si>
    <t>Società di capitale</t>
  </si>
  <si>
    <t>Imprese individuali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</si>
</sst>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  <numFmt numFmtId="167" formatCode="_-* #,##0.00_-;\-* #,##0.00_-;_-* \-??_-;_-@_-"/>
    <numFmt numFmtId="168" formatCode="_-* #,##0_-;\-* #,##0_-;_-* \-_-;_-@_-"/>
    <numFmt numFmtId="169" formatCode="[$€-410]&quot; &quot;#,##0.00;[Red]&quot;-&quot;[$€-410]&quot; &quot;#,##0.00"/>
  </numFmts>
  <fonts count="64">
    <font>
      <sz val="10"/>
      <name val="Arial"/>
    </font>
    <font>
      <sz val="10"/>
      <name val="Arial"/>
    </font>
    <font>
      <b/>
      <sz val="12"/>
      <color indexed="9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b/>
      <sz val="10"/>
      <color indexed="9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2"/>
      <name val="Arial"/>
      <family val="2"/>
    </font>
    <font>
      <sz val="12"/>
      <name val="Helv"/>
    </font>
    <font>
      <sz val="11"/>
      <color indexed="8"/>
      <name val="Liberation Sans1"/>
    </font>
    <font>
      <b/>
      <sz val="12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6"/>
      <color rgb="FF000000"/>
      <name val="Liberation Sans1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Liberation Sans1"/>
    </font>
    <font>
      <b/>
      <sz val="11"/>
      <color rgb="FF3F3F3F"/>
      <name val="Calibri"/>
      <family val="2"/>
      <scheme val="minor"/>
    </font>
    <font>
      <b/>
      <i/>
      <u/>
      <sz val="11"/>
      <color rgb="FF000000"/>
      <name val="Liberation Sans1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theme="0" tint="-0.34998626667073579"/>
      <name val="Tahoma"/>
      <family val="2"/>
    </font>
    <font>
      <b/>
      <sz val="10"/>
      <color rgb="FFC00000"/>
      <name val="Tahoma"/>
      <family val="2"/>
    </font>
    <font>
      <b/>
      <sz val="10"/>
      <color rgb="FFC00000"/>
      <name val="Arial"/>
      <family val="2"/>
    </font>
    <font>
      <b/>
      <sz val="10"/>
      <color theme="4" tint="-0.249977111117893"/>
      <name val="Tahoma"/>
      <family val="2"/>
    </font>
    <font>
      <b/>
      <sz val="10"/>
      <color theme="4" tint="-0.249977111117893"/>
      <name val="Arial"/>
      <family val="2"/>
    </font>
    <font>
      <b/>
      <sz val="10"/>
      <color theme="9" tint="-0.249977111117893"/>
      <name val="Tahoma"/>
      <family val="2"/>
    </font>
    <font>
      <b/>
      <sz val="10"/>
      <color theme="9" tint="-0.249977111117893"/>
      <name val="Arial"/>
      <family val="2"/>
    </font>
    <font>
      <b/>
      <sz val="10"/>
      <color rgb="FF7030A0"/>
      <name val="Tahoma"/>
      <family val="2"/>
    </font>
    <font>
      <b/>
      <sz val="10"/>
      <color rgb="FF7030A0"/>
      <name val="Arial"/>
      <family val="2"/>
    </font>
    <font>
      <sz val="10"/>
      <color rgb="FFFF0000"/>
      <name val="Arial"/>
      <family val="2"/>
    </font>
    <font>
      <b/>
      <i/>
      <sz val="10"/>
      <color theme="4" tint="-0.499984740745262"/>
      <name val="Tahoma"/>
      <family val="2"/>
    </font>
    <font>
      <b/>
      <sz val="10"/>
      <color rgb="FF339966"/>
      <name val="Tahoma"/>
      <family val="2"/>
    </font>
    <font>
      <sz val="10"/>
      <color rgb="FF339966"/>
      <name val="Arial"/>
      <family val="2"/>
    </font>
    <font>
      <b/>
      <sz val="10"/>
      <color theme="5"/>
      <name val="Tahoma"/>
      <family val="2"/>
    </font>
    <font>
      <sz val="10"/>
      <color theme="5"/>
      <name val="Arial"/>
      <family val="2"/>
    </font>
    <font>
      <sz val="10"/>
      <color rgb="FFC00000"/>
      <name val="Arial"/>
      <family val="2"/>
    </font>
    <font>
      <b/>
      <sz val="10"/>
      <color theme="7" tint="-0.499984740745262"/>
      <name val="Tahoma"/>
      <family val="2"/>
    </font>
    <font>
      <sz val="10"/>
      <color theme="7" tint="-0.499984740745262"/>
      <name val="Arial"/>
      <family val="2"/>
    </font>
    <font>
      <b/>
      <sz val="10"/>
      <color rgb="FFFF33CC"/>
      <name val="Tahoma"/>
      <family val="2"/>
    </font>
    <font>
      <sz val="10"/>
      <color rgb="FFFF33CC"/>
      <name val="Arial"/>
      <family val="2"/>
    </font>
    <font>
      <b/>
      <sz val="11"/>
      <color indexed="9"/>
      <name val="Tahoma"/>
      <family val="2"/>
    </font>
    <font>
      <sz val="10"/>
      <name val="Verdana"/>
    </font>
    <font>
      <b/>
      <sz val="10"/>
      <name val="Verdana"/>
    </font>
    <font>
      <sz val="8"/>
      <name val="Tahoma"/>
      <family val="2"/>
    </font>
    <font>
      <sz val="10"/>
      <color theme="3" tint="-0.249977111117893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0"/>
      </left>
      <right style="double">
        <color indexed="60"/>
      </right>
      <top style="double">
        <color indexed="60"/>
      </top>
      <bottom style="thin">
        <color indexed="22"/>
      </bottom>
      <diagonal/>
    </border>
    <border>
      <left style="double">
        <color indexed="60"/>
      </left>
      <right style="double">
        <color indexed="60"/>
      </right>
      <top style="thin">
        <color indexed="22"/>
      </top>
      <bottom style="thin">
        <color indexed="22"/>
      </bottom>
      <diagonal/>
    </border>
    <border>
      <left style="double">
        <color indexed="60"/>
      </left>
      <right style="double">
        <color indexed="60"/>
      </right>
      <top style="thin">
        <color indexed="22"/>
      </top>
      <bottom style="double">
        <color indexed="60"/>
      </bottom>
      <diagonal/>
    </border>
    <border>
      <left style="double">
        <color indexed="60"/>
      </left>
      <right/>
      <top style="double">
        <color indexed="60"/>
      </top>
      <bottom style="thin">
        <color indexed="22"/>
      </bottom>
      <diagonal/>
    </border>
    <border>
      <left/>
      <right/>
      <top style="double">
        <color indexed="60"/>
      </top>
      <bottom style="thin">
        <color indexed="22"/>
      </bottom>
      <diagonal/>
    </border>
    <border>
      <left/>
      <right style="double">
        <color indexed="60"/>
      </right>
      <top style="double">
        <color indexed="60"/>
      </top>
      <bottom style="thin">
        <color indexed="22"/>
      </bottom>
      <diagonal/>
    </border>
    <border>
      <left style="double">
        <color indexed="60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double">
        <color indexed="60"/>
      </right>
      <top style="thin">
        <color indexed="22"/>
      </top>
      <bottom style="thin">
        <color indexed="22"/>
      </bottom>
      <diagonal/>
    </border>
    <border>
      <left style="double">
        <color indexed="60"/>
      </left>
      <right/>
      <top style="thin">
        <color indexed="22"/>
      </top>
      <bottom style="double">
        <color indexed="60"/>
      </bottom>
      <diagonal/>
    </border>
    <border>
      <left/>
      <right/>
      <top style="thin">
        <color indexed="22"/>
      </top>
      <bottom style="double">
        <color indexed="60"/>
      </bottom>
      <diagonal/>
    </border>
    <border>
      <left/>
      <right style="double">
        <color indexed="60"/>
      </right>
      <top style="thin">
        <color indexed="22"/>
      </top>
      <bottom style="double">
        <color indexed="60"/>
      </bottom>
      <diagonal/>
    </border>
    <border>
      <left/>
      <right style="double">
        <color indexed="60"/>
      </right>
      <top/>
      <bottom/>
      <diagonal/>
    </border>
    <border>
      <left style="double">
        <color indexed="60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double">
        <color indexed="60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0"/>
      </left>
      <right style="double">
        <color indexed="60"/>
      </right>
      <top/>
      <bottom style="thin">
        <color indexed="22"/>
      </bottom>
      <diagonal/>
    </border>
    <border>
      <left style="double">
        <color indexed="60"/>
      </left>
      <right/>
      <top/>
      <bottom style="thin">
        <color indexed="22"/>
      </bottom>
      <diagonal/>
    </border>
    <border>
      <left style="double">
        <color indexed="60"/>
      </left>
      <right style="double">
        <color indexed="60"/>
      </right>
      <top style="double">
        <color indexed="60"/>
      </top>
      <bottom/>
      <diagonal/>
    </border>
    <border>
      <left style="double">
        <color indexed="60"/>
      </left>
      <right style="double">
        <color indexed="60"/>
      </right>
      <top/>
      <bottom/>
      <diagonal/>
    </border>
    <border>
      <left style="double">
        <color indexed="60"/>
      </left>
      <right style="double">
        <color indexed="60"/>
      </right>
      <top/>
      <bottom style="double">
        <color indexed="6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 style="double">
        <color rgb="FFC00000"/>
      </left>
      <right/>
      <top style="double">
        <color rgb="FFC00000"/>
      </top>
      <bottom style="double">
        <color rgb="FFC00000"/>
      </bottom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double">
        <color indexed="60"/>
      </right>
      <top style="thin">
        <color indexed="22"/>
      </top>
      <bottom style="double">
        <color rgb="FFC00000"/>
      </bottom>
      <diagonal/>
    </border>
  </borders>
  <cellStyleXfs count="111">
    <xf numFmtId="0" fontId="0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24" applyNumberFormat="0" applyAlignment="0" applyProtection="0"/>
    <xf numFmtId="0" fontId="22" fillId="0" borderId="25" applyNumberFormat="0" applyFill="0" applyAlignment="0" applyProtection="0"/>
    <xf numFmtId="0" fontId="23" fillId="22" borderId="26" applyNumberFormat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9" fontId="17" fillId="0" borderId="0" applyFont="0" applyBorder="0" applyProtection="0"/>
    <xf numFmtId="0" fontId="24" fillId="0" borderId="0" applyNumberFormat="0" applyBorder="0" applyProtection="0">
      <alignment horizontal="center"/>
    </xf>
    <xf numFmtId="0" fontId="24" fillId="0" borderId="0" applyNumberFormat="0" applyBorder="0" applyProtection="0">
      <alignment horizontal="center" textRotation="90"/>
    </xf>
    <xf numFmtId="0" fontId="25" fillId="29" borderId="24" applyNumberFormat="0" applyAlignment="0" applyProtection="0"/>
    <xf numFmtId="43" fontId="1" fillId="0" borderId="0" applyFont="0" applyFill="0" applyBorder="0" applyAlignment="0" applyProtection="0"/>
    <xf numFmtId="168" fontId="15" fillId="0" borderId="0" applyFill="0" applyBorder="0" applyAlignment="0" applyProtection="0"/>
    <xf numFmtId="168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0" fontId="26" fillId="30" borderId="0" applyNumberFormat="0" applyBorder="0" applyAlignment="0" applyProtection="0"/>
    <xf numFmtId="0" fontId="7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27" fillId="0" borderId="0"/>
    <xf numFmtId="0" fontId="19" fillId="0" borderId="0"/>
    <xf numFmtId="37" fontId="15" fillId="0" borderId="0"/>
    <xf numFmtId="0" fontId="19" fillId="0" borderId="0"/>
    <xf numFmtId="0" fontId="14" fillId="0" borderId="0"/>
    <xf numFmtId="0" fontId="19" fillId="0" borderId="0"/>
    <xf numFmtId="0" fontId="7" fillId="0" borderId="0"/>
    <xf numFmtId="0" fontId="7" fillId="0" borderId="0"/>
    <xf numFmtId="0" fontId="9" fillId="0" borderId="0"/>
    <xf numFmtId="0" fontId="13" fillId="31" borderId="27" applyNumberFormat="0" applyFont="0" applyAlignment="0" applyProtection="0"/>
    <xf numFmtId="0" fontId="28" fillId="21" borderId="28" applyNumberFormat="0" applyAlignment="0" applyProtection="0"/>
    <xf numFmtId="9" fontId="1" fillId="0" borderId="0" applyFont="0" applyFill="0" applyBorder="0" applyAlignment="0" applyProtection="0"/>
    <xf numFmtId="9" fontId="7" fillId="0" borderId="0" applyFill="0" applyBorder="0" applyAlignment="0" applyProtection="0"/>
    <xf numFmtId="9" fontId="17" fillId="0" borderId="0" applyFont="0" applyBorder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29" fillId="0" borderId="0" applyNumberFormat="0" applyBorder="0" applyProtection="0"/>
    <xf numFmtId="169" fontId="29" fillId="0" borderId="0" applyBorder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7" fillId="32" borderId="0" applyNumberFormat="0" applyBorder="0" applyAlignment="0" applyProtection="0"/>
    <xf numFmtId="0" fontId="38" fillId="33" borderId="0" applyNumberFormat="0" applyBorder="0" applyAlignment="0" applyProtection="0"/>
  </cellStyleXfs>
  <cellXfs count="191">
    <xf numFmtId="0" fontId="0" fillId="0" borderId="0" xfId="0"/>
    <xf numFmtId="0" fontId="7" fillId="0" borderId="0" xfId="0" applyFont="1"/>
    <xf numFmtId="166" fontId="7" fillId="0" borderId="0" xfId="32" applyNumberFormat="1" applyFont="1" applyFill="1" applyBorder="1"/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166" fontId="7" fillId="0" borderId="2" xfId="32" applyNumberFormat="1" applyFont="1" applyFill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164" fontId="11" fillId="0" borderId="3" xfId="93" applyNumberFormat="1" applyFont="1" applyFill="1" applyBorder="1" applyAlignment="1">
      <alignment horizontal="right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164" fontId="9" fillId="0" borderId="7" xfId="93" applyNumberFormat="1" applyFont="1" applyFill="1" applyBorder="1"/>
    <xf numFmtId="164" fontId="9" fillId="0" borderId="8" xfId="93" applyNumberFormat="1" applyFont="1" applyFill="1" applyBorder="1"/>
    <xf numFmtId="164" fontId="9" fillId="0" borderId="9" xfId="93" applyNumberFormat="1" applyFont="1" applyFill="1" applyBorder="1"/>
    <xf numFmtId="164" fontId="9" fillId="0" borderId="10" xfId="93" applyNumberFormat="1" applyFont="1" applyFill="1" applyBorder="1"/>
    <xf numFmtId="164" fontId="9" fillId="0" borderId="11" xfId="93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7" fillId="0" borderId="7" xfId="93" applyNumberFormat="1" applyFont="1" applyFill="1" applyBorder="1"/>
    <xf numFmtId="164" fontId="7" fillId="0" borderId="8" xfId="93" applyNumberFormat="1" applyFont="1" applyFill="1" applyBorder="1"/>
    <xf numFmtId="164" fontId="7" fillId="0" borderId="9" xfId="93" applyNumberFormat="1" applyFont="1" applyFill="1" applyBorder="1"/>
    <xf numFmtId="164" fontId="3" fillId="0" borderId="10" xfId="93" applyNumberFormat="1" applyFont="1" applyBorder="1" applyAlignment="1">
      <alignment horizontal="right" vertical="center" wrapText="1"/>
    </xf>
    <xf numFmtId="164" fontId="3" fillId="0" borderId="11" xfId="93" applyNumberFormat="1" applyFont="1" applyBorder="1" applyAlignment="1">
      <alignment horizontal="right" vertical="center" wrapText="1"/>
    </xf>
    <xf numFmtId="164" fontId="3" fillId="0" borderId="12" xfId="93" applyNumberFormat="1" applyFont="1" applyBorder="1" applyAlignment="1">
      <alignment horizontal="right" vertical="center"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3" fontId="7" fillId="0" borderId="12" xfId="0" applyNumberFormat="1" applyFont="1" applyBorder="1"/>
    <xf numFmtId="43" fontId="8" fillId="0" borderId="9" xfId="0" applyNumberFormat="1" applyFont="1" applyBorder="1"/>
    <xf numFmtId="0" fontId="7" fillId="2" borderId="2" xfId="0" applyFont="1" applyFill="1" applyBorder="1" applyAlignment="1">
      <alignment horizontal="right" wrapText="1"/>
    </xf>
    <xf numFmtId="3" fontId="7" fillId="0" borderId="13" xfId="0" applyNumberFormat="1" applyFon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3" fontId="0" fillId="0" borderId="0" xfId="0" applyNumberFormat="1"/>
    <xf numFmtId="0" fontId="0" fillId="0" borderId="17" xfId="0" applyBorder="1"/>
    <xf numFmtId="0" fontId="2" fillId="34" borderId="33" xfId="0" applyFont="1" applyFill="1" applyBorder="1" applyAlignment="1">
      <alignment horizontal="center" vertical="center" wrapText="1"/>
    </xf>
    <xf numFmtId="0" fontId="6" fillId="34" borderId="34" xfId="0" applyFont="1" applyFill="1" applyBorder="1" applyAlignment="1">
      <alignment horizontal="center" vertical="center" wrapText="1"/>
    </xf>
    <xf numFmtId="0" fontId="6" fillId="34" borderId="35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wrapText="1"/>
    </xf>
    <xf numFmtId="3" fontId="7" fillId="0" borderId="9" xfId="0" applyNumberFormat="1" applyFont="1" applyBorder="1" applyAlignment="1">
      <alignment horizontal="right" wrapText="1"/>
    </xf>
    <xf numFmtId="3" fontId="0" fillId="0" borderId="16" xfId="0" applyNumberFormat="1" applyBorder="1"/>
    <xf numFmtId="0" fontId="5" fillId="35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right" wrapText="1"/>
    </xf>
    <xf numFmtId="3" fontId="0" fillId="0" borderId="20" xfId="0" applyNumberFormat="1" applyBorder="1"/>
    <xf numFmtId="3" fontId="0" fillId="0" borderId="17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10" fillId="0" borderId="7" xfId="0" applyNumberFormat="1" applyFont="1" applyBorder="1"/>
    <xf numFmtId="3" fontId="10" fillId="0" borderId="8" xfId="0" applyNumberFormat="1" applyFont="1" applyBorder="1"/>
    <xf numFmtId="3" fontId="10" fillId="0" borderId="9" xfId="0" applyNumberFormat="1" applyFont="1" applyBorder="1"/>
    <xf numFmtId="3" fontId="10" fillId="0" borderId="16" xfId="0" applyNumberFormat="1" applyFont="1" applyBorder="1"/>
    <xf numFmtId="0" fontId="40" fillId="0" borderId="2" xfId="0" applyFont="1" applyBorder="1" applyAlignment="1">
      <alignment horizontal="right" wrapText="1"/>
    </xf>
    <xf numFmtId="3" fontId="41" fillId="0" borderId="7" xfId="0" applyNumberFormat="1" applyFont="1" applyBorder="1"/>
    <xf numFmtId="3" fontId="41" fillId="0" borderId="8" xfId="0" applyNumberFormat="1" applyFont="1" applyBorder="1"/>
    <xf numFmtId="3" fontId="41" fillId="0" borderId="9" xfId="0" applyNumberFormat="1" applyFont="1" applyBorder="1"/>
    <xf numFmtId="0" fontId="42" fillId="0" borderId="2" xfId="0" applyFont="1" applyBorder="1" applyAlignment="1">
      <alignment horizontal="right" wrapText="1"/>
    </xf>
    <xf numFmtId="3" fontId="43" fillId="0" borderId="7" xfId="0" applyNumberFormat="1" applyFont="1" applyBorder="1"/>
    <xf numFmtId="3" fontId="43" fillId="0" borderId="8" xfId="0" applyNumberFormat="1" applyFont="1" applyBorder="1"/>
    <xf numFmtId="3" fontId="43" fillId="0" borderId="9" xfId="0" applyNumberFormat="1" applyFont="1" applyBorder="1"/>
    <xf numFmtId="0" fontId="44" fillId="0" borderId="2" xfId="0" applyFont="1" applyBorder="1" applyAlignment="1">
      <alignment horizontal="right" wrapText="1"/>
    </xf>
    <xf numFmtId="3" fontId="45" fillId="0" borderId="7" xfId="0" applyNumberFormat="1" applyFont="1" applyBorder="1"/>
    <xf numFmtId="3" fontId="45" fillId="0" borderId="8" xfId="0" applyNumberFormat="1" applyFont="1" applyBorder="1"/>
    <xf numFmtId="3" fontId="45" fillId="0" borderId="9" xfId="0" applyNumberFormat="1" applyFont="1" applyBorder="1"/>
    <xf numFmtId="0" fontId="46" fillId="0" borderId="2" xfId="0" applyFont="1" applyBorder="1" applyAlignment="1">
      <alignment horizontal="right" wrapText="1"/>
    </xf>
    <xf numFmtId="3" fontId="47" fillId="0" borderId="7" xfId="0" applyNumberFormat="1" applyFont="1" applyBorder="1"/>
    <xf numFmtId="3" fontId="47" fillId="0" borderId="8" xfId="0" applyNumberFormat="1" applyFont="1" applyBorder="1"/>
    <xf numFmtId="3" fontId="47" fillId="0" borderId="9" xfId="0" applyNumberFormat="1" applyFont="1" applyBorder="1"/>
    <xf numFmtId="166" fontId="48" fillId="0" borderId="7" xfId="32" applyNumberFormat="1" applyFont="1" applyFill="1" applyBorder="1"/>
    <xf numFmtId="166" fontId="48" fillId="0" borderId="8" xfId="32" applyNumberFormat="1" applyFont="1" applyFill="1" applyBorder="1"/>
    <xf numFmtId="166" fontId="48" fillId="0" borderId="9" xfId="32" applyNumberFormat="1" applyFont="1" applyFill="1" applyBorder="1"/>
    <xf numFmtId="3" fontId="48" fillId="0" borderId="4" xfId="0" applyNumberFormat="1" applyFont="1" applyBorder="1"/>
    <xf numFmtId="3" fontId="48" fillId="0" borderId="5" xfId="0" applyNumberFormat="1" applyFont="1" applyBorder="1"/>
    <xf numFmtId="3" fontId="48" fillId="0" borderId="6" xfId="0" applyNumberFormat="1" applyFont="1" applyBorder="1"/>
    <xf numFmtId="3" fontId="48" fillId="0" borderId="7" xfId="0" applyNumberFormat="1" applyFont="1" applyBorder="1"/>
    <xf numFmtId="3" fontId="48" fillId="0" borderId="8" xfId="0" applyNumberFormat="1" applyFont="1" applyBorder="1"/>
    <xf numFmtId="3" fontId="48" fillId="0" borderId="9" xfId="0" applyNumberFormat="1" applyFont="1" applyBorder="1"/>
    <xf numFmtId="3" fontId="48" fillId="0" borderId="7" xfId="90" applyNumberFormat="1" applyFont="1" applyBorder="1" applyAlignment="1">
      <alignment horizontal="right" vertical="center"/>
    </xf>
    <xf numFmtId="3" fontId="48" fillId="0" borderId="8" xfId="90" applyNumberFormat="1" applyFont="1" applyBorder="1" applyAlignment="1">
      <alignment horizontal="right" vertical="center"/>
    </xf>
    <xf numFmtId="3" fontId="48" fillId="0" borderId="9" xfId="9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right" wrapText="1"/>
    </xf>
    <xf numFmtId="2" fontId="7" fillId="0" borderId="8" xfId="0" applyNumberFormat="1" applyFont="1" applyBorder="1" applyAlignment="1">
      <alignment horizontal="right" wrapText="1"/>
    </xf>
    <xf numFmtId="2" fontId="7" fillId="0" borderId="9" xfId="0" applyNumberFormat="1" applyFont="1" applyBorder="1" applyAlignment="1">
      <alignment horizontal="right" wrapText="1"/>
    </xf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4" fontId="7" fillId="0" borderId="7" xfId="0" applyNumberFormat="1" applyFont="1" applyBorder="1"/>
    <xf numFmtId="4" fontId="7" fillId="0" borderId="8" xfId="0" applyNumberFormat="1" applyFont="1" applyBorder="1"/>
    <xf numFmtId="43" fontId="7" fillId="0" borderId="8" xfId="0" applyNumberFormat="1" applyFont="1" applyBorder="1"/>
    <xf numFmtId="43" fontId="7" fillId="0" borderId="9" xfId="0" applyNumberFormat="1" applyFont="1" applyBorder="1"/>
    <xf numFmtId="0" fontId="8" fillId="0" borderId="0" xfId="0" applyFont="1"/>
    <xf numFmtId="165" fontId="7" fillId="0" borderId="7" xfId="0" applyNumberFormat="1" applyFont="1" applyBorder="1"/>
    <xf numFmtId="165" fontId="7" fillId="0" borderId="8" xfId="0" applyNumberFormat="1" applyFont="1" applyBorder="1"/>
    <xf numFmtId="165" fontId="7" fillId="0" borderId="9" xfId="0" applyNumberFormat="1" applyFont="1" applyBorder="1"/>
    <xf numFmtId="165" fontId="0" fillId="0" borderId="9" xfId="0" applyNumberForma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7" fillId="0" borderId="9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12" fillId="0" borderId="7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0" fillId="0" borderId="0" xfId="0" applyNumberFormat="1"/>
    <xf numFmtId="165" fontId="3" fillId="0" borderId="2" xfId="0" applyNumberFormat="1" applyFont="1" applyBorder="1" applyAlignment="1">
      <alignment horizontal="right" wrapText="1"/>
    </xf>
    <xf numFmtId="165" fontId="39" fillId="0" borderId="3" xfId="0" applyNumberFormat="1" applyFont="1" applyBorder="1" applyAlignment="1">
      <alignment horizontal="right" wrapText="1"/>
    </xf>
    <xf numFmtId="165" fontId="3" fillId="0" borderId="10" xfId="0" applyNumberFormat="1" applyFont="1" applyBorder="1" applyAlignment="1">
      <alignment horizontal="right" wrapText="1"/>
    </xf>
    <xf numFmtId="165" fontId="3" fillId="0" borderId="11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right" wrapText="1"/>
    </xf>
    <xf numFmtId="3" fontId="48" fillId="0" borderId="16" xfId="0" applyNumberFormat="1" applyFont="1" applyBorder="1"/>
    <xf numFmtId="1" fontId="7" fillId="0" borderId="7" xfId="0" applyNumberFormat="1" applyFont="1" applyBorder="1"/>
    <xf numFmtId="1" fontId="7" fillId="0" borderId="8" xfId="0" applyNumberFormat="1" applyFont="1" applyBorder="1"/>
    <xf numFmtId="1" fontId="7" fillId="0" borderId="9" xfId="0" applyNumberFormat="1" applyFont="1" applyBorder="1"/>
    <xf numFmtId="1" fontId="0" fillId="0" borderId="16" xfId="0" applyNumberFormat="1" applyBorder="1"/>
    <xf numFmtId="0" fontId="3" fillId="0" borderId="7" xfId="0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 wrapText="1"/>
    </xf>
    <xf numFmtId="3" fontId="7" fillId="0" borderId="16" xfId="0" applyNumberFormat="1" applyFont="1" applyBorder="1"/>
    <xf numFmtId="0" fontId="49" fillId="0" borderId="2" xfId="0" applyFont="1" applyBorder="1" applyAlignment="1">
      <alignment horizontal="center" wrapText="1"/>
    </xf>
    <xf numFmtId="164" fontId="48" fillId="0" borderId="14" xfId="0" applyNumberFormat="1" applyFont="1" applyBorder="1"/>
    <xf numFmtId="164" fontId="48" fillId="0" borderId="15" xfId="0" applyNumberFormat="1" applyFont="1" applyBorder="1"/>
    <xf numFmtId="164" fontId="48" fillId="0" borderId="16" xfId="0" applyNumberFormat="1" applyFont="1" applyBorder="1"/>
    <xf numFmtId="0" fontId="48" fillId="0" borderId="8" xfId="0" applyFont="1" applyBorder="1"/>
    <xf numFmtId="3" fontId="48" fillId="0" borderId="8" xfId="0" applyNumberFormat="1" applyFont="1" applyBorder="1" applyAlignment="1">
      <alignment horizontal="right" wrapText="1"/>
    </xf>
    <xf numFmtId="3" fontId="48" fillId="0" borderId="9" xfId="0" applyNumberFormat="1" applyFont="1" applyBorder="1" applyAlignment="1">
      <alignment horizontal="right" wrapText="1"/>
    </xf>
    <xf numFmtId="3" fontId="48" fillId="0" borderId="14" xfId="0" applyNumberFormat="1" applyFont="1" applyBorder="1"/>
    <xf numFmtId="3" fontId="48" fillId="0" borderId="15" xfId="0" applyNumberFormat="1" applyFont="1" applyBorder="1"/>
    <xf numFmtId="3" fontId="48" fillId="0" borderId="0" xfId="0" applyNumberFormat="1" applyFont="1"/>
    <xf numFmtId="0" fontId="50" fillId="0" borderId="2" xfId="0" applyFont="1" applyBorder="1" applyAlignment="1">
      <alignment horizontal="right" wrapText="1"/>
    </xf>
    <xf numFmtId="0" fontId="51" fillId="0" borderId="7" xfId="0" applyFont="1" applyBorder="1"/>
    <xf numFmtId="0" fontId="51" fillId="0" borderId="8" xfId="0" applyFont="1" applyBorder="1"/>
    <xf numFmtId="0" fontId="51" fillId="0" borderId="9" xfId="0" applyFont="1" applyBorder="1"/>
    <xf numFmtId="3" fontId="51" fillId="0" borderId="16" xfId="0" applyNumberFormat="1" applyFont="1" applyBorder="1"/>
    <xf numFmtId="0" fontId="52" fillId="0" borderId="2" xfId="0" applyFont="1" applyBorder="1" applyAlignment="1">
      <alignment horizontal="right" wrapText="1"/>
    </xf>
    <xf numFmtId="0" fontId="53" fillId="0" borderId="7" xfId="0" applyFont="1" applyBorder="1"/>
    <xf numFmtId="0" fontId="53" fillId="0" borderId="8" xfId="0" applyFont="1" applyBorder="1"/>
    <xf numFmtId="0" fontId="53" fillId="0" borderId="9" xfId="0" applyFont="1" applyBorder="1"/>
    <xf numFmtId="3" fontId="53" fillId="0" borderId="16" xfId="0" applyNumberFormat="1" applyFont="1" applyBorder="1"/>
    <xf numFmtId="0" fontId="41" fillId="0" borderId="2" xfId="0" applyFont="1" applyBorder="1" applyAlignment="1">
      <alignment horizontal="right" wrapText="1"/>
    </xf>
    <xf numFmtId="3" fontId="54" fillId="0" borderId="7" xfId="77" applyNumberFormat="1" applyFont="1" applyBorder="1" applyAlignment="1">
      <alignment horizontal="right" vertical="center"/>
    </xf>
    <xf numFmtId="3" fontId="54" fillId="0" borderId="8" xfId="77" applyNumberFormat="1" applyFont="1" applyBorder="1" applyAlignment="1">
      <alignment horizontal="right" vertical="center"/>
    </xf>
    <xf numFmtId="3" fontId="54" fillId="0" borderId="9" xfId="77" applyNumberFormat="1" applyFont="1" applyBorder="1" applyAlignment="1">
      <alignment horizontal="right" vertical="center"/>
    </xf>
    <xf numFmtId="3" fontId="54" fillId="0" borderId="16" xfId="0" applyNumberFormat="1" applyFont="1" applyBorder="1"/>
    <xf numFmtId="0" fontId="55" fillId="0" borderId="2" xfId="0" applyFont="1" applyBorder="1" applyAlignment="1">
      <alignment horizontal="right" wrapText="1"/>
    </xf>
    <xf numFmtId="0" fontId="56" fillId="0" borderId="7" xfId="0" applyFont="1" applyBorder="1"/>
    <xf numFmtId="0" fontId="56" fillId="0" borderId="8" xfId="0" applyFont="1" applyBorder="1"/>
    <xf numFmtId="0" fontId="56" fillId="0" borderId="9" xfId="0" applyFont="1" applyBorder="1"/>
    <xf numFmtId="3" fontId="56" fillId="0" borderId="16" xfId="0" applyNumberFormat="1" applyFont="1" applyBorder="1"/>
    <xf numFmtId="0" fontId="57" fillId="0" borderId="2" xfId="0" applyFont="1" applyBorder="1" applyAlignment="1">
      <alignment horizontal="right" wrapText="1"/>
    </xf>
    <xf numFmtId="0" fontId="58" fillId="0" borderId="7" xfId="0" applyFont="1" applyBorder="1"/>
    <xf numFmtId="0" fontId="58" fillId="0" borderId="8" xfId="0" applyFont="1" applyBorder="1"/>
    <xf numFmtId="3" fontId="58" fillId="0" borderId="0" xfId="0" applyNumberFormat="1" applyFont="1"/>
    <xf numFmtId="0" fontId="58" fillId="0" borderId="9" xfId="0" applyFont="1" applyBorder="1"/>
    <xf numFmtId="3" fontId="58" fillId="0" borderId="16" xfId="0" applyNumberFormat="1" applyFont="1" applyBorder="1"/>
    <xf numFmtId="0" fontId="58" fillId="0" borderId="0" xfId="0" applyFont="1"/>
    <xf numFmtId="0" fontId="59" fillId="34" borderId="33" xfId="0" applyFont="1" applyFill="1" applyBorder="1" applyAlignment="1">
      <alignment horizontal="center" vertical="center" wrapText="1"/>
    </xf>
    <xf numFmtId="0" fontId="60" fillId="39" borderId="36" xfId="0" applyFont="1" applyFill="1" applyBorder="1" applyAlignment="1">
      <alignment horizontal="left" vertical="center"/>
    </xf>
    <xf numFmtId="3" fontId="61" fillId="40" borderId="37" xfId="0" applyNumberFormat="1" applyFont="1" applyFill="1" applyBorder="1" applyAlignment="1">
      <alignment horizontal="right" vertical="center"/>
    </xf>
    <xf numFmtId="0" fontId="60" fillId="37" borderId="36" xfId="0" applyFont="1" applyFill="1" applyBorder="1" applyAlignment="1">
      <alignment horizontal="left" vertical="top"/>
    </xf>
    <xf numFmtId="0" fontId="60" fillId="38" borderId="36" xfId="0" applyFont="1" applyFill="1" applyBorder="1" applyAlignment="1">
      <alignment horizontal="center" vertical="top"/>
    </xf>
    <xf numFmtId="0" fontId="61" fillId="40" borderId="36" xfId="0" applyFont="1" applyFill="1" applyBorder="1" applyAlignment="1">
      <alignment horizontal="left" vertical="top"/>
    </xf>
    <xf numFmtId="3" fontId="60" fillId="41" borderId="37" xfId="0" applyNumberFormat="1" applyFont="1" applyFill="1" applyBorder="1" applyAlignment="1">
      <alignment horizontal="right" vertical="center"/>
    </xf>
    <xf numFmtId="0" fontId="0" fillId="41" borderId="0" xfId="0" applyFill="1"/>
    <xf numFmtId="3" fontId="60" fillId="42" borderId="37" xfId="0" applyNumberFormat="1" applyFont="1" applyFill="1" applyBorder="1" applyAlignment="1">
      <alignment horizontal="right" vertical="center"/>
    </xf>
    <xf numFmtId="0" fontId="0" fillId="42" borderId="0" xfId="0" applyFill="1"/>
    <xf numFmtId="3" fontId="60" fillId="43" borderId="37" xfId="0" applyNumberFormat="1" applyFont="1" applyFill="1" applyBorder="1" applyAlignment="1">
      <alignment horizontal="right" vertical="center"/>
    </xf>
    <xf numFmtId="0" fontId="0" fillId="43" borderId="0" xfId="0" applyFill="1"/>
    <xf numFmtId="3" fontId="60" fillId="44" borderId="37" xfId="0" applyNumberFormat="1" applyFont="1" applyFill="1" applyBorder="1" applyAlignment="1">
      <alignment horizontal="right" vertical="center"/>
    </xf>
    <xf numFmtId="0" fontId="0" fillId="44" borderId="0" xfId="0" applyFill="1"/>
    <xf numFmtId="3" fontId="60" fillId="45" borderId="37" xfId="0" applyNumberFormat="1" applyFont="1" applyFill="1" applyBorder="1" applyAlignment="1">
      <alignment horizontal="right" vertical="center"/>
    </xf>
    <xf numFmtId="0" fontId="0" fillId="45" borderId="0" xfId="0" applyFill="1"/>
    <xf numFmtId="165" fontId="39" fillId="0" borderId="3" xfId="0" applyNumberFormat="1" applyFont="1" applyBorder="1" applyAlignment="1">
      <alignment horizontal="left"/>
    </xf>
    <xf numFmtId="164" fontId="0" fillId="0" borderId="0" xfId="0" applyNumberFormat="1"/>
    <xf numFmtId="164" fontId="9" fillId="0" borderId="38" xfId="93" applyNumberFormat="1" applyFont="1" applyFill="1" applyBorder="1"/>
    <xf numFmtId="0" fontId="7" fillId="0" borderId="0" xfId="0" applyFont="1" applyAlignment="1">
      <alignment horizont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18" fillId="36" borderId="0" xfId="0" applyFont="1" applyFill="1" applyAlignment="1">
      <alignment horizontal="center" vertical="center" wrapText="1"/>
    </xf>
    <xf numFmtId="164" fontId="63" fillId="0" borderId="14" xfId="0" applyNumberFormat="1" applyFont="1" applyBorder="1"/>
    <xf numFmtId="164" fontId="63" fillId="0" borderId="15" xfId="0" applyNumberFormat="1" applyFont="1" applyBorder="1"/>
    <xf numFmtId="164" fontId="63" fillId="0" borderId="16" xfId="0" applyNumberFormat="1" applyFont="1" applyBorder="1"/>
  </cellXfs>
  <cellStyles count="111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_BuiltIn_Percent" xfId="28" xr:uid="{00000000-0005-0000-0000-00001B000000}"/>
    <cellStyle name="Heading" xfId="29" xr:uid="{00000000-0005-0000-0000-00001C000000}"/>
    <cellStyle name="Heading1" xfId="30" xr:uid="{00000000-0005-0000-0000-00001D000000}"/>
    <cellStyle name="Input" xfId="31" builtinId="20" customBuiltin="1"/>
    <cellStyle name="Migliaia" xfId="32" builtinId="3"/>
    <cellStyle name="Migliaia [0] 2" xfId="33" xr:uid="{00000000-0005-0000-0000-000020000000}"/>
    <cellStyle name="Migliaia [0] 3" xfId="34" xr:uid="{00000000-0005-0000-0000-000021000000}"/>
    <cellStyle name="Migliaia 10" xfId="35" xr:uid="{00000000-0005-0000-0000-000022000000}"/>
    <cellStyle name="Migliaia 11" xfId="36" xr:uid="{00000000-0005-0000-0000-000023000000}"/>
    <cellStyle name="Migliaia 12" xfId="37" xr:uid="{00000000-0005-0000-0000-000024000000}"/>
    <cellStyle name="Migliaia 13" xfId="38" xr:uid="{00000000-0005-0000-0000-000025000000}"/>
    <cellStyle name="Migliaia 14" xfId="39" xr:uid="{00000000-0005-0000-0000-000026000000}"/>
    <cellStyle name="Migliaia 15" xfId="40" xr:uid="{00000000-0005-0000-0000-000027000000}"/>
    <cellStyle name="Migliaia 16" xfId="41" xr:uid="{00000000-0005-0000-0000-000028000000}"/>
    <cellStyle name="Migliaia 17" xfId="42" xr:uid="{00000000-0005-0000-0000-000029000000}"/>
    <cellStyle name="Migliaia 18" xfId="43" xr:uid="{00000000-0005-0000-0000-00002A000000}"/>
    <cellStyle name="Migliaia 19" xfId="44" xr:uid="{00000000-0005-0000-0000-00002B000000}"/>
    <cellStyle name="Migliaia 2" xfId="45" xr:uid="{00000000-0005-0000-0000-00002C000000}"/>
    <cellStyle name="Migliaia 2 2" xfId="46" xr:uid="{00000000-0005-0000-0000-00002D000000}"/>
    <cellStyle name="Migliaia 20" xfId="47" xr:uid="{00000000-0005-0000-0000-00002E000000}"/>
    <cellStyle name="Migliaia 21" xfId="48" xr:uid="{00000000-0005-0000-0000-00002F000000}"/>
    <cellStyle name="Migliaia 22" xfId="49" xr:uid="{00000000-0005-0000-0000-000030000000}"/>
    <cellStyle name="Migliaia 23" xfId="50" xr:uid="{00000000-0005-0000-0000-000031000000}"/>
    <cellStyle name="Migliaia 24" xfId="51" xr:uid="{00000000-0005-0000-0000-000032000000}"/>
    <cellStyle name="Migliaia 25" xfId="52" xr:uid="{00000000-0005-0000-0000-000033000000}"/>
    <cellStyle name="Migliaia 26" xfId="53" xr:uid="{00000000-0005-0000-0000-000034000000}"/>
    <cellStyle name="Migliaia 27" xfId="54" xr:uid="{00000000-0005-0000-0000-000035000000}"/>
    <cellStyle name="Migliaia 28" xfId="55" xr:uid="{00000000-0005-0000-0000-000036000000}"/>
    <cellStyle name="Migliaia 29" xfId="56" xr:uid="{00000000-0005-0000-0000-000037000000}"/>
    <cellStyle name="Migliaia 3" xfId="57" xr:uid="{00000000-0005-0000-0000-000038000000}"/>
    <cellStyle name="Migliaia 30" xfId="58" xr:uid="{00000000-0005-0000-0000-000039000000}"/>
    <cellStyle name="Migliaia 31" xfId="59" xr:uid="{00000000-0005-0000-0000-00003A000000}"/>
    <cellStyle name="Migliaia 32" xfId="60" xr:uid="{00000000-0005-0000-0000-00003B000000}"/>
    <cellStyle name="Migliaia 33" xfId="61" xr:uid="{00000000-0005-0000-0000-00003C000000}"/>
    <cellStyle name="Migliaia 34" xfId="62" xr:uid="{00000000-0005-0000-0000-00003D000000}"/>
    <cellStyle name="Migliaia 35" xfId="63" xr:uid="{00000000-0005-0000-0000-00003E000000}"/>
    <cellStyle name="Migliaia 36" xfId="64" xr:uid="{00000000-0005-0000-0000-00003F000000}"/>
    <cellStyle name="Migliaia 37" xfId="65" xr:uid="{00000000-0005-0000-0000-000040000000}"/>
    <cellStyle name="Migliaia 38" xfId="66" xr:uid="{00000000-0005-0000-0000-000041000000}"/>
    <cellStyle name="Migliaia 39" xfId="67" xr:uid="{00000000-0005-0000-0000-000042000000}"/>
    <cellStyle name="Migliaia 4" xfId="68" xr:uid="{00000000-0005-0000-0000-000043000000}"/>
    <cellStyle name="Migliaia 40" xfId="69" xr:uid="{00000000-0005-0000-0000-000044000000}"/>
    <cellStyle name="Migliaia 41" xfId="70" xr:uid="{00000000-0005-0000-0000-000045000000}"/>
    <cellStyle name="Migliaia 5" xfId="71" xr:uid="{00000000-0005-0000-0000-000046000000}"/>
    <cellStyle name="Migliaia 6" xfId="72" xr:uid="{00000000-0005-0000-0000-000047000000}"/>
    <cellStyle name="Migliaia 7" xfId="73" xr:uid="{00000000-0005-0000-0000-000048000000}"/>
    <cellStyle name="Migliaia 8" xfId="74" xr:uid="{00000000-0005-0000-0000-000049000000}"/>
    <cellStyle name="Migliaia 9" xfId="75" xr:uid="{00000000-0005-0000-0000-00004A000000}"/>
    <cellStyle name="Neutrale" xfId="76" builtinId="28" customBuiltin="1"/>
    <cellStyle name="Normale" xfId="0" builtinId="0"/>
    <cellStyle name="Normale 2" xfId="77" xr:uid="{00000000-0005-0000-0000-00004D000000}"/>
    <cellStyle name="Normale 2 2" xfId="78" xr:uid="{00000000-0005-0000-0000-00004E000000}"/>
    <cellStyle name="Normale 2 2 2" xfId="79" xr:uid="{00000000-0005-0000-0000-00004F000000}"/>
    <cellStyle name="Normale 2 3" xfId="80" xr:uid="{00000000-0005-0000-0000-000050000000}"/>
    <cellStyle name="Normale 2 3 2" xfId="81" xr:uid="{00000000-0005-0000-0000-000051000000}"/>
    <cellStyle name="Normale 2 4" xfId="82" xr:uid="{00000000-0005-0000-0000-000052000000}"/>
    <cellStyle name="Normale 2 5" xfId="83" xr:uid="{00000000-0005-0000-0000-000053000000}"/>
    <cellStyle name="Normale 2 6" xfId="84" xr:uid="{00000000-0005-0000-0000-000054000000}"/>
    <cellStyle name="Normale 2 7" xfId="85" xr:uid="{00000000-0005-0000-0000-000055000000}"/>
    <cellStyle name="Normale 2 8" xfId="86" xr:uid="{00000000-0005-0000-0000-000056000000}"/>
    <cellStyle name="Normale 3" xfId="87" xr:uid="{00000000-0005-0000-0000-000057000000}"/>
    <cellStyle name="Normale 4" xfId="88" xr:uid="{00000000-0005-0000-0000-000058000000}"/>
    <cellStyle name="Normale 5" xfId="89" xr:uid="{00000000-0005-0000-0000-000059000000}"/>
    <cellStyle name="Normale 7" xfId="90" xr:uid="{00000000-0005-0000-0000-00005A000000}"/>
    <cellStyle name="Nota 2" xfId="91" xr:uid="{00000000-0005-0000-0000-00005B000000}"/>
    <cellStyle name="Output" xfId="92" builtinId="21" customBuiltin="1"/>
    <cellStyle name="Percentuale" xfId="93" builtinId="5"/>
    <cellStyle name="Percentuale 2" xfId="94" xr:uid="{00000000-0005-0000-0000-00005E000000}"/>
    <cellStyle name="Percentuale 2 2" xfId="95" xr:uid="{00000000-0005-0000-0000-00005F000000}"/>
    <cellStyle name="Percentuale 3" xfId="96" xr:uid="{00000000-0005-0000-0000-000060000000}"/>
    <cellStyle name="Percentuale 4" xfId="97" xr:uid="{00000000-0005-0000-0000-000061000000}"/>
    <cellStyle name="Percentuale 5" xfId="98" xr:uid="{00000000-0005-0000-0000-000062000000}"/>
    <cellStyle name="Result" xfId="99" xr:uid="{00000000-0005-0000-0000-000063000000}"/>
    <cellStyle name="Result2" xfId="100" xr:uid="{00000000-0005-0000-0000-000064000000}"/>
    <cellStyle name="Testo avviso" xfId="101" builtinId="11" customBuiltin="1"/>
    <cellStyle name="Testo descrittivo" xfId="102" builtinId="53" customBuiltin="1"/>
    <cellStyle name="Titolo" xfId="103" builtinId="15" customBuiltin="1"/>
    <cellStyle name="Titolo 1" xfId="104" builtinId="16" customBuiltin="1"/>
    <cellStyle name="Titolo 2" xfId="105" builtinId="17" customBuiltin="1"/>
    <cellStyle name="Titolo 3" xfId="106" builtinId="18" customBuiltin="1"/>
    <cellStyle name="Titolo 4" xfId="107" builtinId="19" customBuiltin="1"/>
    <cellStyle name="Totale" xfId="108" builtinId="25" customBuiltin="1"/>
    <cellStyle name="Valore non valido" xfId="109" builtinId="27" customBuiltin="1"/>
    <cellStyle name="Valore valido" xfId="110" builtinId="26" customBuiltin="1"/>
  </cellStyles>
  <dxfs count="0"/>
  <tableStyles count="0" defaultTableStyle="TableStyleMedium9" defaultPivotStyle="PivotStyleLight16"/>
  <colors>
    <mruColors>
      <color rgb="FFFF33CC"/>
      <color rgb="FF339966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83"/>
  <sheetViews>
    <sheetView tabSelected="1" zoomScaleNormal="10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B80" sqref="B80"/>
    </sheetView>
  </sheetViews>
  <sheetFormatPr defaultRowHeight="13.2"/>
  <cols>
    <col min="1" max="1" width="11.6640625" customWidth="1"/>
    <col min="2" max="2" width="32.44140625" customWidth="1"/>
    <col min="3" max="23" width="10.6640625" customWidth="1"/>
    <col min="24" max="24" width="9.44140625" bestFit="1" customWidth="1"/>
    <col min="25" max="25" width="0" hidden="1" customWidth="1"/>
    <col min="26" max="26" width="12.33203125" hidden="1" customWidth="1"/>
    <col min="27" max="27" width="12" hidden="1" customWidth="1"/>
    <col min="28" max="31" width="0" hidden="1" customWidth="1"/>
  </cols>
  <sheetData>
    <row r="2" spans="1:25" ht="15">
      <c r="A2" s="187" t="s">
        <v>80</v>
      </c>
      <c r="B2" s="187"/>
    </row>
    <row r="3" spans="1:25" ht="13.8" thickBot="1"/>
    <row r="4" spans="1:25" ht="27.6" thickTop="1" thickBot="1">
      <c r="A4" s="161" t="s">
        <v>77</v>
      </c>
      <c r="B4" s="41" t="s">
        <v>0</v>
      </c>
      <c r="C4" s="42" t="s">
        <v>19</v>
      </c>
      <c r="D4" s="43" t="s">
        <v>20</v>
      </c>
      <c r="E4" s="43" t="s">
        <v>22</v>
      </c>
      <c r="F4" s="43" t="s">
        <v>23</v>
      </c>
      <c r="G4" s="43" t="s">
        <v>24</v>
      </c>
      <c r="H4" s="43" t="s">
        <v>25</v>
      </c>
      <c r="I4" s="43" t="s">
        <v>26</v>
      </c>
      <c r="J4" s="43" t="s">
        <v>21</v>
      </c>
      <c r="K4" s="43" t="s">
        <v>32</v>
      </c>
      <c r="L4" s="43" t="s">
        <v>57</v>
      </c>
      <c r="M4" s="43" t="s">
        <v>27</v>
      </c>
      <c r="N4" s="43" t="s">
        <v>56</v>
      </c>
      <c r="O4" s="43" t="s">
        <v>28</v>
      </c>
      <c r="P4" s="43" t="s">
        <v>29</v>
      </c>
      <c r="Q4" s="43" t="s">
        <v>55</v>
      </c>
      <c r="R4" s="43" t="s">
        <v>54</v>
      </c>
      <c r="S4" s="43" t="s">
        <v>62</v>
      </c>
      <c r="T4" s="43" t="s">
        <v>42</v>
      </c>
      <c r="U4" s="43" t="s">
        <v>63</v>
      </c>
      <c r="V4" s="43" t="s">
        <v>30</v>
      </c>
      <c r="W4" s="43" t="s">
        <v>31</v>
      </c>
      <c r="X4" s="47" t="s">
        <v>64</v>
      </c>
    </row>
    <row r="5" spans="1:25" ht="13.8" thickTop="1">
      <c r="A5" s="181" t="s">
        <v>58</v>
      </c>
      <c r="B5" s="3" t="s">
        <v>1</v>
      </c>
      <c r="C5" s="88">
        <v>20917</v>
      </c>
      <c r="D5" s="89">
        <v>13738</v>
      </c>
      <c r="E5" s="89">
        <v>35231</v>
      </c>
      <c r="F5" s="89">
        <v>11072</v>
      </c>
      <c r="G5" s="89">
        <v>22017</v>
      </c>
      <c r="H5" s="89">
        <v>15673</v>
      </c>
      <c r="I5" s="89">
        <v>129340</v>
      </c>
      <c r="J5" s="89">
        <v>8371</v>
      </c>
      <c r="K5" s="89">
        <v>3475</v>
      </c>
      <c r="L5" s="89">
        <v>2630</v>
      </c>
      <c r="M5" s="89">
        <v>4718</v>
      </c>
      <c r="N5" s="89">
        <v>2292</v>
      </c>
      <c r="O5" s="89">
        <v>6454</v>
      </c>
      <c r="P5" s="89">
        <v>5604</v>
      </c>
      <c r="Q5" s="89">
        <v>9709</v>
      </c>
      <c r="R5" s="89">
        <v>11780</v>
      </c>
      <c r="S5" s="89">
        <v>7388</v>
      </c>
      <c r="T5" s="89">
        <v>9962</v>
      </c>
      <c r="U5" s="89">
        <v>6947</v>
      </c>
      <c r="V5" s="89">
        <v>7600</v>
      </c>
      <c r="W5" s="90">
        <v>3559</v>
      </c>
      <c r="X5" s="46">
        <v>338477</v>
      </c>
    </row>
    <row r="6" spans="1:25" s="95" customFormat="1">
      <c r="A6" s="182"/>
      <c r="B6" s="5" t="s">
        <v>33</v>
      </c>
      <c r="C6" s="91">
        <v>311.66309999999999</v>
      </c>
      <c r="D6" s="92">
        <v>174.75300000000001</v>
      </c>
      <c r="E6" s="93">
        <v>64.741600000000005</v>
      </c>
      <c r="F6" s="93">
        <v>169.27119999999999</v>
      </c>
      <c r="G6" s="93">
        <v>283.74619999999999</v>
      </c>
      <c r="H6" s="93">
        <v>157.0042</v>
      </c>
      <c r="I6" s="93">
        <v>405.13959999999997</v>
      </c>
      <c r="J6" s="93">
        <v>116.18180000000001</v>
      </c>
      <c r="K6" s="93">
        <v>26.619800000000001</v>
      </c>
      <c r="L6" s="93">
        <v>108.3383</v>
      </c>
      <c r="M6" s="93">
        <v>34.436800000000005</v>
      </c>
      <c r="N6" s="93">
        <v>22.7072</v>
      </c>
      <c r="O6" s="93">
        <v>84.298699999999997</v>
      </c>
      <c r="P6" s="93">
        <v>173.3408</v>
      </c>
      <c r="Q6" s="93">
        <v>80.232300000000009</v>
      </c>
      <c r="R6" s="93">
        <v>126.6429</v>
      </c>
      <c r="S6" s="93">
        <v>111.8219</v>
      </c>
      <c r="T6" s="93">
        <v>51.034700000000001</v>
      </c>
      <c r="U6" s="93">
        <v>43.058700000000002</v>
      </c>
      <c r="V6" s="93">
        <v>42.0182</v>
      </c>
      <c r="W6" s="94">
        <v>40.326900000000002</v>
      </c>
      <c r="X6" s="33">
        <f>SUM(C6:W6)</f>
        <v>2627.3779</v>
      </c>
    </row>
    <row r="7" spans="1:25">
      <c r="A7" s="182"/>
      <c r="B7" s="4" t="s">
        <v>2</v>
      </c>
      <c r="C7" s="96">
        <f>C5/C6</f>
        <v>67.114137028092202</v>
      </c>
      <c r="D7" s="97">
        <f t="shared" ref="D7:J7" si="0">D5/D6</f>
        <v>78.613814927354596</v>
      </c>
      <c r="E7" s="97">
        <f t="shared" si="0"/>
        <v>544.17870426433694</v>
      </c>
      <c r="F7" s="97">
        <f t="shared" si="0"/>
        <v>65.40982754301973</v>
      </c>
      <c r="G7" s="97">
        <f t="shared" si="0"/>
        <v>77.593990686042673</v>
      </c>
      <c r="H7" s="97">
        <f t="shared" si="0"/>
        <v>99.825354990503442</v>
      </c>
      <c r="I7" s="97">
        <f t="shared" si="0"/>
        <v>319.24798267066467</v>
      </c>
      <c r="J7" s="97">
        <f t="shared" si="0"/>
        <v>72.050871995441625</v>
      </c>
      <c r="K7" s="97">
        <f>K5/K6</f>
        <v>130.54192743747134</v>
      </c>
      <c r="L7" s="97">
        <f t="shared" ref="L7:X7" si="1">L5/L6</f>
        <v>24.275810124397374</v>
      </c>
      <c r="M7" s="97">
        <f t="shared" si="1"/>
        <v>137.00459973052082</v>
      </c>
      <c r="N7" s="97">
        <f t="shared" si="1"/>
        <v>100.93714768883878</v>
      </c>
      <c r="O7" s="97">
        <f t="shared" si="1"/>
        <v>76.561085758143363</v>
      </c>
      <c r="P7" s="97">
        <f t="shared" si="1"/>
        <v>32.329376580701137</v>
      </c>
      <c r="Q7" s="97">
        <f t="shared" si="1"/>
        <v>121.01111397778699</v>
      </c>
      <c r="R7" s="97">
        <f t="shared" si="1"/>
        <v>93.017453011578226</v>
      </c>
      <c r="S7" s="97">
        <f t="shared" si="1"/>
        <v>66.06934777534633</v>
      </c>
      <c r="T7" s="97">
        <f t="shared" si="1"/>
        <v>195.2005204302171</v>
      </c>
      <c r="U7" s="97">
        <f>U5/U6</f>
        <v>161.33789454860457</v>
      </c>
      <c r="V7" s="97">
        <f t="shared" si="1"/>
        <v>180.87400221808645</v>
      </c>
      <c r="W7" s="98">
        <f t="shared" si="1"/>
        <v>88.253746258700758</v>
      </c>
      <c r="X7" s="99">
        <f t="shared" si="1"/>
        <v>128.82691903589506</v>
      </c>
    </row>
    <row r="8" spans="1:25">
      <c r="A8" s="182"/>
      <c r="B8" s="4" t="s">
        <v>34</v>
      </c>
      <c r="C8" s="100">
        <v>2571</v>
      </c>
      <c r="D8" s="101">
        <v>1842</v>
      </c>
      <c r="E8" s="101">
        <v>3989</v>
      </c>
      <c r="F8" s="101">
        <v>982</v>
      </c>
      <c r="G8" s="101">
        <v>1273</v>
      </c>
      <c r="H8" s="101">
        <v>952</v>
      </c>
      <c r="I8" s="101">
        <v>14539</v>
      </c>
      <c r="J8" s="101">
        <v>761</v>
      </c>
      <c r="K8" s="101">
        <v>67</v>
      </c>
      <c r="L8" s="101">
        <v>196</v>
      </c>
      <c r="M8" s="101">
        <v>215</v>
      </c>
      <c r="N8" s="101">
        <v>174</v>
      </c>
      <c r="O8" s="101">
        <v>358</v>
      </c>
      <c r="P8" s="101">
        <v>429</v>
      </c>
      <c r="Q8" s="101">
        <v>989</v>
      </c>
      <c r="R8" s="101">
        <v>2181</v>
      </c>
      <c r="S8" s="101">
        <v>795</v>
      </c>
      <c r="T8" s="101">
        <v>1022</v>
      </c>
      <c r="U8" s="101">
        <v>747</v>
      </c>
      <c r="V8" s="101">
        <v>490</v>
      </c>
      <c r="W8" s="102">
        <v>235</v>
      </c>
      <c r="X8" s="46">
        <v>34807</v>
      </c>
    </row>
    <row r="9" spans="1:25" ht="12.75" customHeight="1">
      <c r="A9" s="182"/>
      <c r="B9" s="4" t="s">
        <v>3</v>
      </c>
      <c r="C9" s="103">
        <f>C8/C5</f>
        <v>0.12291437586652006</v>
      </c>
      <c r="D9" s="104">
        <f t="shared" ref="D9:X9" si="2">D8/D5</f>
        <v>0.13408065220556123</v>
      </c>
      <c r="E9" s="104">
        <f t="shared" si="2"/>
        <v>0.11322414918679571</v>
      </c>
      <c r="F9" s="104">
        <f t="shared" si="2"/>
        <v>8.8692196531791903E-2</v>
      </c>
      <c r="G9" s="104">
        <f t="shared" si="2"/>
        <v>5.7818958077848932E-2</v>
      </c>
      <c r="H9" s="104">
        <f t="shared" si="2"/>
        <v>6.0741402411790976E-2</v>
      </c>
      <c r="I9" s="104">
        <f t="shared" si="2"/>
        <v>0.11240915416731097</v>
      </c>
      <c r="J9" s="104">
        <f t="shared" si="2"/>
        <v>9.0909090909090912E-2</v>
      </c>
      <c r="K9" s="104">
        <f>K8/K5</f>
        <v>1.9280575539568346E-2</v>
      </c>
      <c r="L9" s="104">
        <f t="shared" si="2"/>
        <v>7.4524714828897332E-2</v>
      </c>
      <c r="M9" s="104">
        <f t="shared" si="2"/>
        <v>4.5570156846121236E-2</v>
      </c>
      <c r="N9" s="104">
        <f t="shared" si="2"/>
        <v>7.5916230366492143E-2</v>
      </c>
      <c r="O9" s="104">
        <f t="shared" si="2"/>
        <v>5.5469476293771303E-2</v>
      </c>
      <c r="P9" s="104">
        <f t="shared" si="2"/>
        <v>7.655246252676659E-2</v>
      </c>
      <c r="Q9" s="104">
        <f t="shared" si="2"/>
        <v>0.10186424966525903</v>
      </c>
      <c r="R9" s="104">
        <f t="shared" si="2"/>
        <v>0.18514431239388796</v>
      </c>
      <c r="S9" s="104">
        <f t="shared" si="2"/>
        <v>0.10760693015701137</v>
      </c>
      <c r="T9" s="104">
        <f t="shared" si="2"/>
        <v>0.10258984139730978</v>
      </c>
      <c r="U9" s="104">
        <f>U8/U5</f>
        <v>0.10752842953793004</v>
      </c>
      <c r="V9" s="104">
        <f t="shared" si="2"/>
        <v>6.4473684210526322E-2</v>
      </c>
      <c r="W9" s="105">
        <f t="shared" si="2"/>
        <v>6.6029783647091875E-2</v>
      </c>
      <c r="X9" s="105">
        <f t="shared" si="2"/>
        <v>0.10283416598469025</v>
      </c>
    </row>
    <row r="10" spans="1:25" s="109" customFormat="1" ht="13.8" thickBot="1">
      <c r="A10" s="182"/>
      <c r="B10" s="4" t="s">
        <v>38</v>
      </c>
      <c r="C10" s="106" t="s">
        <v>39</v>
      </c>
      <c r="D10" s="107" t="s">
        <v>41</v>
      </c>
      <c r="E10" s="107" t="s">
        <v>41</v>
      </c>
      <c r="F10" s="107" t="s">
        <v>40</v>
      </c>
      <c r="G10" s="107" t="s">
        <v>40</v>
      </c>
      <c r="H10" s="107" t="s">
        <v>40</v>
      </c>
      <c r="I10" s="107" t="s">
        <v>40</v>
      </c>
      <c r="J10" s="107" t="s">
        <v>40</v>
      </c>
      <c r="K10" s="107" t="s">
        <v>40</v>
      </c>
      <c r="L10" s="107" t="s">
        <v>40</v>
      </c>
      <c r="M10" s="107" t="s">
        <v>40</v>
      </c>
      <c r="N10" s="107" t="s">
        <v>40</v>
      </c>
      <c r="O10" s="107" t="s">
        <v>41</v>
      </c>
      <c r="P10" s="107" t="s">
        <v>40</v>
      </c>
      <c r="Q10" s="107" t="s">
        <v>40</v>
      </c>
      <c r="R10" s="107" t="s">
        <v>39</v>
      </c>
      <c r="S10" s="107" t="s">
        <v>40</v>
      </c>
      <c r="T10" s="107" t="s">
        <v>41</v>
      </c>
      <c r="U10" s="107" t="s">
        <v>40</v>
      </c>
      <c r="V10" s="107" t="s">
        <v>41</v>
      </c>
      <c r="W10" s="108" t="s">
        <v>40</v>
      </c>
      <c r="X10" s="108" t="s">
        <v>40</v>
      </c>
      <c r="Y10" s="177" t="s">
        <v>109</v>
      </c>
    </row>
    <row r="11" spans="1:25" ht="13.8" thickTop="1">
      <c r="A11" s="182"/>
      <c r="B11" s="4" t="s">
        <v>68</v>
      </c>
      <c r="C11" s="13">
        <v>6031</v>
      </c>
      <c r="D11" s="14">
        <v>4058</v>
      </c>
      <c r="E11" s="14">
        <v>8116</v>
      </c>
      <c r="F11" s="14">
        <v>3576</v>
      </c>
      <c r="G11" s="14">
        <v>6405</v>
      </c>
      <c r="H11" s="14">
        <v>5270</v>
      </c>
      <c r="I11" s="14">
        <v>37050</v>
      </c>
      <c r="J11" s="14">
        <v>2671</v>
      </c>
      <c r="K11" s="14">
        <v>1071</v>
      </c>
      <c r="L11" s="14">
        <v>923</v>
      </c>
      <c r="M11" s="14">
        <v>1368</v>
      </c>
      <c r="N11" s="14">
        <v>725</v>
      </c>
      <c r="O11" s="14">
        <v>2086</v>
      </c>
      <c r="P11" s="14">
        <v>1864</v>
      </c>
      <c r="Q11" s="14">
        <v>2264</v>
      </c>
      <c r="R11" s="14">
        <v>3375</v>
      </c>
      <c r="S11" s="14">
        <v>2632</v>
      </c>
      <c r="T11" s="14">
        <v>2512</v>
      </c>
      <c r="U11" s="14">
        <v>2161</v>
      </c>
      <c r="V11" s="14">
        <v>1972</v>
      </c>
      <c r="W11" s="15">
        <v>1122</v>
      </c>
      <c r="X11" s="15">
        <v>97252</v>
      </c>
    </row>
    <row r="12" spans="1:25">
      <c r="A12" s="182"/>
      <c r="B12" s="4" t="s">
        <v>35</v>
      </c>
      <c r="C12" s="13">
        <v>3192</v>
      </c>
      <c r="D12" s="14">
        <v>2055</v>
      </c>
      <c r="E12" s="14">
        <v>6587</v>
      </c>
      <c r="F12" s="14">
        <v>1340</v>
      </c>
      <c r="G12" s="14">
        <v>2864</v>
      </c>
      <c r="H12" s="14">
        <v>1924</v>
      </c>
      <c r="I12" s="14">
        <v>18316</v>
      </c>
      <c r="J12" s="14">
        <v>1031</v>
      </c>
      <c r="K12" s="14">
        <v>504</v>
      </c>
      <c r="L12" s="14">
        <v>312</v>
      </c>
      <c r="M12" s="14">
        <v>689</v>
      </c>
      <c r="N12" s="14">
        <v>337</v>
      </c>
      <c r="O12" s="14">
        <v>813</v>
      </c>
      <c r="P12" s="14">
        <v>685</v>
      </c>
      <c r="Q12" s="14">
        <v>1736</v>
      </c>
      <c r="R12" s="14">
        <v>1790</v>
      </c>
      <c r="S12" s="14">
        <v>878</v>
      </c>
      <c r="T12" s="14">
        <v>1720</v>
      </c>
      <c r="U12" s="14">
        <v>948</v>
      </c>
      <c r="V12" s="14">
        <v>1241</v>
      </c>
      <c r="W12" s="15">
        <v>461</v>
      </c>
      <c r="X12" s="15">
        <v>49423</v>
      </c>
    </row>
    <row r="13" spans="1:25" s="110" customFormat="1">
      <c r="A13" s="182"/>
      <c r="B13" s="4" t="s">
        <v>36</v>
      </c>
      <c r="C13" s="13">
        <v>2338</v>
      </c>
      <c r="D13" s="14">
        <v>1479</v>
      </c>
      <c r="E13" s="14">
        <v>4764</v>
      </c>
      <c r="F13" s="14">
        <v>953</v>
      </c>
      <c r="G13" s="14">
        <v>2003</v>
      </c>
      <c r="H13" s="14">
        <v>1321</v>
      </c>
      <c r="I13" s="14">
        <v>13168</v>
      </c>
      <c r="J13" s="14">
        <v>703</v>
      </c>
      <c r="K13" s="14">
        <v>357</v>
      </c>
      <c r="L13" s="14">
        <v>220</v>
      </c>
      <c r="M13" s="14">
        <v>508</v>
      </c>
      <c r="N13" s="14">
        <v>257</v>
      </c>
      <c r="O13" s="14">
        <v>584</v>
      </c>
      <c r="P13" s="14">
        <v>465</v>
      </c>
      <c r="Q13" s="14">
        <v>1269</v>
      </c>
      <c r="R13" s="14">
        <v>1308</v>
      </c>
      <c r="S13" s="14">
        <v>615</v>
      </c>
      <c r="T13" s="14">
        <v>1253</v>
      </c>
      <c r="U13" s="14">
        <v>730</v>
      </c>
      <c r="V13" s="14">
        <v>921</v>
      </c>
      <c r="W13" s="15">
        <v>326</v>
      </c>
      <c r="X13" s="15">
        <v>35542</v>
      </c>
    </row>
    <row r="14" spans="1:25" s="110" customFormat="1">
      <c r="A14" s="182"/>
      <c r="B14" s="111" t="s">
        <v>37</v>
      </c>
      <c r="C14" s="16">
        <f>C11/C13</f>
        <v>2.5795551753635584</v>
      </c>
      <c r="D14" s="17">
        <f t="shared" ref="D14:X14" si="3">D11/D13</f>
        <v>2.7437457741717375</v>
      </c>
      <c r="E14" s="17">
        <f t="shared" si="3"/>
        <v>1.7036104114189756</v>
      </c>
      <c r="F14" s="17">
        <f t="shared" si="3"/>
        <v>3.7523609653725081</v>
      </c>
      <c r="G14" s="17">
        <f t="shared" si="3"/>
        <v>3.1977034448327508</v>
      </c>
      <c r="H14" s="17">
        <f t="shared" si="3"/>
        <v>3.9894019682059048</v>
      </c>
      <c r="I14" s="17">
        <f t="shared" si="3"/>
        <v>2.8136391251518833</v>
      </c>
      <c r="J14" s="17">
        <f t="shared" si="3"/>
        <v>3.7994310099573259</v>
      </c>
      <c r="K14" s="17">
        <f>K11/K13</f>
        <v>3</v>
      </c>
      <c r="L14" s="17">
        <f t="shared" si="3"/>
        <v>4.1954545454545453</v>
      </c>
      <c r="M14" s="17">
        <f t="shared" si="3"/>
        <v>2.6929133858267718</v>
      </c>
      <c r="N14" s="17">
        <f t="shared" si="3"/>
        <v>2.8210116731517512</v>
      </c>
      <c r="O14" s="17">
        <f t="shared" si="3"/>
        <v>3.5719178082191783</v>
      </c>
      <c r="P14" s="17">
        <f t="shared" si="3"/>
        <v>4.0086021505376346</v>
      </c>
      <c r="Q14" s="17">
        <f t="shared" si="3"/>
        <v>1.7840819542947202</v>
      </c>
      <c r="R14" s="17">
        <f t="shared" si="3"/>
        <v>2.580275229357798</v>
      </c>
      <c r="S14" s="17">
        <f t="shared" si="3"/>
        <v>4.2796747967479671</v>
      </c>
      <c r="T14" s="17">
        <f t="shared" si="3"/>
        <v>2.0047885075818037</v>
      </c>
      <c r="U14" s="17">
        <f>U11/U13</f>
        <v>2.9602739726027396</v>
      </c>
      <c r="V14" s="17">
        <f t="shared" si="3"/>
        <v>2.1411509229098806</v>
      </c>
      <c r="W14" s="18">
        <f t="shared" si="3"/>
        <v>3.4417177914110431</v>
      </c>
      <c r="X14" s="18">
        <f t="shared" si="3"/>
        <v>2.7362556974846659</v>
      </c>
    </row>
    <row r="15" spans="1:25" s="110" customFormat="1" ht="13.8" thickBot="1">
      <c r="A15" s="183"/>
      <c r="B15" s="112" t="s">
        <v>108</v>
      </c>
      <c r="C15" s="113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5"/>
      <c r="X15" s="115"/>
    </row>
    <row r="16" spans="1:25" ht="13.8" thickTop="1">
      <c r="A16" s="181" t="s">
        <v>78</v>
      </c>
      <c r="B16" s="3" t="s">
        <v>79</v>
      </c>
      <c r="C16" s="76">
        <v>1681</v>
      </c>
      <c r="D16" s="77">
        <v>1191</v>
      </c>
      <c r="E16" s="77">
        <v>2819</v>
      </c>
      <c r="F16" s="77">
        <v>926</v>
      </c>
      <c r="G16" s="77">
        <v>2706</v>
      </c>
      <c r="H16" s="77">
        <v>1243</v>
      </c>
      <c r="I16" s="77">
        <v>10573</v>
      </c>
      <c r="J16" s="77">
        <v>684</v>
      </c>
      <c r="K16" s="77">
        <v>1270</v>
      </c>
      <c r="L16" s="77">
        <v>213</v>
      </c>
      <c r="M16" s="77">
        <v>353</v>
      </c>
      <c r="N16" s="77">
        <v>218</v>
      </c>
      <c r="O16" s="77">
        <v>826</v>
      </c>
      <c r="P16" s="77">
        <v>471</v>
      </c>
      <c r="Q16" s="77">
        <v>678</v>
      </c>
      <c r="R16" s="77">
        <v>907</v>
      </c>
      <c r="S16" s="77">
        <v>661</v>
      </c>
      <c r="T16" s="77">
        <v>769</v>
      </c>
      <c r="U16" s="77">
        <v>473</v>
      </c>
      <c r="V16" s="77">
        <v>486</v>
      </c>
      <c r="W16" s="78">
        <v>345</v>
      </c>
      <c r="X16" s="116">
        <f>SUM(C16:W16)</f>
        <v>29493</v>
      </c>
    </row>
    <row r="17" spans="1:24" s="1" customFormat="1">
      <c r="A17" s="182"/>
      <c r="B17" s="5" t="str">
        <f>B6</f>
        <v>Superficie territoriale (km)</v>
      </c>
      <c r="C17" s="85">
        <f t="shared" ref="C17:W17" si="4">C6</f>
        <v>311.66309999999999</v>
      </c>
      <c r="D17" s="86">
        <f t="shared" si="4"/>
        <v>174.75300000000001</v>
      </c>
      <c r="E17" s="86">
        <f t="shared" si="4"/>
        <v>64.741600000000005</v>
      </c>
      <c r="F17" s="86">
        <f t="shared" si="4"/>
        <v>169.27119999999999</v>
      </c>
      <c r="G17" s="86">
        <f t="shared" si="4"/>
        <v>283.74619999999999</v>
      </c>
      <c r="H17" s="86">
        <f t="shared" si="4"/>
        <v>157.0042</v>
      </c>
      <c r="I17" s="86">
        <f t="shared" si="4"/>
        <v>405.13959999999997</v>
      </c>
      <c r="J17" s="86">
        <f t="shared" si="4"/>
        <v>116.18180000000001</v>
      </c>
      <c r="K17" s="86">
        <f>K6</f>
        <v>26.619800000000001</v>
      </c>
      <c r="L17" s="86">
        <f t="shared" si="4"/>
        <v>108.3383</v>
      </c>
      <c r="M17" s="86">
        <f t="shared" si="4"/>
        <v>34.436800000000005</v>
      </c>
      <c r="N17" s="86">
        <f t="shared" si="4"/>
        <v>22.7072</v>
      </c>
      <c r="O17" s="86">
        <f t="shared" si="4"/>
        <v>84.298699999999997</v>
      </c>
      <c r="P17" s="86">
        <f t="shared" si="4"/>
        <v>173.3408</v>
      </c>
      <c r="Q17" s="86">
        <f t="shared" si="4"/>
        <v>80.232300000000009</v>
      </c>
      <c r="R17" s="86">
        <f t="shared" si="4"/>
        <v>126.6429</v>
      </c>
      <c r="S17" s="86">
        <f t="shared" si="4"/>
        <v>111.8219</v>
      </c>
      <c r="T17" s="86">
        <f t="shared" si="4"/>
        <v>51.034700000000001</v>
      </c>
      <c r="U17" s="86">
        <f>U6</f>
        <v>43.058700000000002</v>
      </c>
      <c r="V17" s="86">
        <f t="shared" si="4"/>
        <v>42.0182</v>
      </c>
      <c r="W17" s="87">
        <f t="shared" si="4"/>
        <v>40.326900000000002</v>
      </c>
      <c r="X17" s="33">
        <f>SUM(C17:W17)</f>
        <v>2627.3779</v>
      </c>
    </row>
    <row r="18" spans="1:24" s="1" customFormat="1">
      <c r="A18" s="182"/>
      <c r="B18" s="5" t="s">
        <v>4</v>
      </c>
      <c r="C18" s="82">
        <v>428</v>
      </c>
      <c r="D18" s="83">
        <v>286</v>
      </c>
      <c r="E18" s="83">
        <v>653</v>
      </c>
      <c r="F18" s="83">
        <v>233</v>
      </c>
      <c r="G18" s="83">
        <v>859</v>
      </c>
      <c r="H18" s="83">
        <v>285</v>
      </c>
      <c r="I18" s="83">
        <v>3037</v>
      </c>
      <c r="J18" s="83">
        <v>155</v>
      </c>
      <c r="K18" s="83">
        <v>67</v>
      </c>
      <c r="L18" s="83">
        <v>88</v>
      </c>
      <c r="M18" s="83">
        <v>66</v>
      </c>
      <c r="N18" s="83">
        <v>48</v>
      </c>
      <c r="O18" s="83">
        <v>104</v>
      </c>
      <c r="P18" s="83">
        <v>177</v>
      </c>
      <c r="Q18" s="83">
        <v>128</v>
      </c>
      <c r="R18" s="83">
        <v>176</v>
      </c>
      <c r="S18" s="83">
        <v>108</v>
      </c>
      <c r="T18" s="83">
        <v>196</v>
      </c>
      <c r="U18" s="83">
        <v>126</v>
      </c>
      <c r="V18" s="83">
        <v>108</v>
      </c>
      <c r="W18" s="84">
        <v>64</v>
      </c>
      <c r="X18" s="81">
        <v>7392</v>
      </c>
    </row>
    <row r="19" spans="1:24" s="1" customFormat="1">
      <c r="A19" s="182"/>
      <c r="B19" s="5" t="s">
        <v>5</v>
      </c>
      <c r="C19" s="117">
        <f>C16/C17</f>
        <v>5.393644611761867</v>
      </c>
      <c r="D19" s="118">
        <f t="shared" ref="D19:W19" si="5">D16/D17</f>
        <v>6.8153336423409039</v>
      </c>
      <c r="E19" s="118">
        <f t="shared" si="5"/>
        <v>43.542328271157956</v>
      </c>
      <c r="F19" s="118">
        <f t="shared" si="5"/>
        <v>5.4705112269541427</v>
      </c>
      <c r="G19" s="118">
        <f t="shared" si="5"/>
        <v>9.5366915926979825</v>
      </c>
      <c r="H19" s="118">
        <f t="shared" si="5"/>
        <v>7.9169856602562225</v>
      </c>
      <c r="I19" s="118">
        <f t="shared" si="5"/>
        <v>26.097177367998587</v>
      </c>
      <c r="J19" s="118">
        <f t="shared" si="5"/>
        <v>5.8873248649960663</v>
      </c>
      <c r="K19" s="118">
        <f>K16/K17</f>
        <v>47.70884830088881</v>
      </c>
      <c r="L19" s="118">
        <f t="shared" si="5"/>
        <v>1.9660637096945401</v>
      </c>
      <c r="M19" s="118">
        <f t="shared" si="5"/>
        <v>10.250662082423453</v>
      </c>
      <c r="N19" s="118">
        <f t="shared" si="5"/>
        <v>9.6004791431792551</v>
      </c>
      <c r="O19" s="118">
        <f t="shared" si="5"/>
        <v>9.7984903681788698</v>
      </c>
      <c r="P19" s="118">
        <f t="shared" si="5"/>
        <v>2.7171906440953313</v>
      </c>
      <c r="Q19" s="118">
        <f t="shared" si="5"/>
        <v>8.4504619710515581</v>
      </c>
      <c r="R19" s="118">
        <f t="shared" si="5"/>
        <v>7.1618701087862018</v>
      </c>
      <c r="S19" s="118">
        <f t="shared" si="5"/>
        <v>5.9111855548868331</v>
      </c>
      <c r="T19" s="118">
        <f t="shared" si="5"/>
        <v>15.06817910167004</v>
      </c>
      <c r="U19" s="118">
        <f>U16/U17</f>
        <v>10.985004191951916</v>
      </c>
      <c r="V19" s="118">
        <f t="shared" si="5"/>
        <v>11.566416457630265</v>
      </c>
      <c r="W19" s="119">
        <f t="shared" si="5"/>
        <v>8.5550835794469684</v>
      </c>
      <c r="X19" s="120">
        <f>SUM(C19:W19)</f>
        <v>260.39993245204772</v>
      </c>
    </row>
    <row r="20" spans="1:24" s="2" customFormat="1">
      <c r="A20" s="182"/>
      <c r="B20" s="6" t="s">
        <v>116</v>
      </c>
      <c r="C20" s="73">
        <v>197</v>
      </c>
      <c r="D20" s="74">
        <v>183</v>
      </c>
      <c r="E20" s="74">
        <v>625</v>
      </c>
      <c r="F20" s="74">
        <v>102</v>
      </c>
      <c r="G20" s="74">
        <v>391</v>
      </c>
      <c r="H20" s="74">
        <v>126</v>
      </c>
      <c r="I20" s="74">
        <v>2663</v>
      </c>
      <c r="J20" s="74">
        <v>72</v>
      </c>
      <c r="K20" s="74">
        <v>28</v>
      </c>
      <c r="L20" s="74">
        <v>20</v>
      </c>
      <c r="M20" s="74">
        <v>46</v>
      </c>
      <c r="N20" s="74">
        <v>43</v>
      </c>
      <c r="O20" s="74">
        <v>70</v>
      </c>
      <c r="P20" s="74">
        <v>64</v>
      </c>
      <c r="Q20" s="74">
        <v>90</v>
      </c>
      <c r="R20" s="74">
        <v>134</v>
      </c>
      <c r="S20" s="74">
        <v>69</v>
      </c>
      <c r="T20" s="74">
        <v>155</v>
      </c>
      <c r="U20" s="74">
        <v>55</v>
      </c>
      <c r="V20" s="74">
        <v>71</v>
      </c>
      <c r="W20" s="75">
        <v>36</v>
      </c>
      <c r="X20" s="81">
        <f>SUM(C20:W20)</f>
        <v>5240</v>
      </c>
    </row>
    <row r="21" spans="1:24" s="1" customFormat="1">
      <c r="A21" s="182"/>
      <c r="B21" s="5" t="s">
        <v>43</v>
      </c>
      <c r="C21" s="24">
        <f>+C20/C16</f>
        <v>0.11719214753123142</v>
      </c>
      <c r="D21" s="25">
        <f t="shared" ref="D21:W21" si="6">+D20/D16</f>
        <v>0.15365239294710328</v>
      </c>
      <c r="E21" s="25">
        <f t="shared" si="6"/>
        <v>0.22170982617949628</v>
      </c>
      <c r="F21" s="25">
        <f t="shared" si="6"/>
        <v>0.1101511879049676</v>
      </c>
      <c r="G21" s="25">
        <f t="shared" si="6"/>
        <v>0.14449371766444938</v>
      </c>
      <c r="H21" s="25">
        <f t="shared" si="6"/>
        <v>0.10136765888978279</v>
      </c>
      <c r="I21" s="25">
        <f t="shared" si="6"/>
        <v>0.25186796557268515</v>
      </c>
      <c r="J21" s="25">
        <f t="shared" si="6"/>
        <v>0.10526315789473684</v>
      </c>
      <c r="K21" s="25">
        <f>+K20/K16</f>
        <v>2.2047244094488189E-2</v>
      </c>
      <c r="L21" s="25">
        <f t="shared" si="6"/>
        <v>9.3896713615023469E-2</v>
      </c>
      <c r="M21" s="25">
        <f t="shared" si="6"/>
        <v>0.13031161473087818</v>
      </c>
      <c r="N21" s="25">
        <f t="shared" si="6"/>
        <v>0.19724770642201836</v>
      </c>
      <c r="O21" s="25">
        <f t="shared" si="6"/>
        <v>8.4745762711864403E-2</v>
      </c>
      <c r="P21" s="25">
        <f t="shared" si="6"/>
        <v>0.13588110403397027</v>
      </c>
      <c r="Q21" s="25">
        <f t="shared" si="6"/>
        <v>0.13274336283185842</v>
      </c>
      <c r="R21" s="25">
        <f t="shared" si="6"/>
        <v>0.14773980154355015</v>
      </c>
      <c r="S21" s="25">
        <f t="shared" si="6"/>
        <v>0.1043872919818457</v>
      </c>
      <c r="T21" s="25">
        <f t="shared" si="6"/>
        <v>0.20156046814044212</v>
      </c>
      <c r="U21" s="25">
        <f>+U20/U16</f>
        <v>0.11627906976744186</v>
      </c>
      <c r="V21" s="25">
        <f t="shared" si="6"/>
        <v>0.14609053497942387</v>
      </c>
      <c r="W21" s="26">
        <f t="shared" si="6"/>
        <v>0.10434782608695652</v>
      </c>
      <c r="X21" s="26">
        <f>+X20/X16</f>
        <v>0.17766927745566743</v>
      </c>
    </row>
    <row r="22" spans="1:24" s="2" customFormat="1">
      <c r="A22" s="182"/>
      <c r="B22" s="6" t="s">
        <v>117</v>
      </c>
      <c r="C22" s="73">
        <v>1163</v>
      </c>
      <c r="D22" s="74">
        <v>762</v>
      </c>
      <c r="E22" s="74">
        <v>1661</v>
      </c>
      <c r="F22" s="74">
        <v>625</v>
      </c>
      <c r="G22" s="74">
        <v>1731</v>
      </c>
      <c r="H22" s="74">
        <v>871</v>
      </c>
      <c r="I22" s="74">
        <v>5822</v>
      </c>
      <c r="J22" s="74">
        <v>444</v>
      </c>
      <c r="K22" s="74">
        <v>1142</v>
      </c>
      <c r="L22" s="74">
        <v>158</v>
      </c>
      <c r="M22" s="74">
        <v>256</v>
      </c>
      <c r="N22" s="74">
        <v>138</v>
      </c>
      <c r="O22" s="74">
        <v>633</v>
      </c>
      <c r="P22" s="74">
        <v>312</v>
      </c>
      <c r="Q22" s="74">
        <v>486</v>
      </c>
      <c r="R22" s="74">
        <v>590</v>
      </c>
      <c r="S22" s="74">
        <v>473</v>
      </c>
      <c r="T22" s="74">
        <v>487</v>
      </c>
      <c r="U22" s="74">
        <v>297</v>
      </c>
      <c r="V22" s="74">
        <v>344</v>
      </c>
      <c r="W22" s="75">
        <v>246</v>
      </c>
      <c r="X22" s="81">
        <f>SUM(C22:W22)</f>
        <v>18641</v>
      </c>
    </row>
    <row r="23" spans="1:24" s="1" customFormat="1">
      <c r="A23" s="182"/>
      <c r="B23" s="5" t="s">
        <v>44</v>
      </c>
      <c r="C23" s="24">
        <f>+C22/C16</f>
        <v>0.69185008923259961</v>
      </c>
      <c r="D23" s="25">
        <f t="shared" ref="D23:W23" si="7">+D22/D16</f>
        <v>0.63979848866498745</v>
      </c>
      <c r="E23" s="25">
        <f t="shared" si="7"/>
        <v>0.5892160340546293</v>
      </c>
      <c r="F23" s="25">
        <f t="shared" si="7"/>
        <v>0.67494600431965446</v>
      </c>
      <c r="G23" s="25">
        <f t="shared" si="7"/>
        <v>0.63968957871396892</v>
      </c>
      <c r="H23" s="25">
        <f t="shared" si="7"/>
        <v>0.70072405470635557</v>
      </c>
      <c r="I23" s="25">
        <f t="shared" si="7"/>
        <v>0.55064787666698189</v>
      </c>
      <c r="J23" s="25">
        <f t="shared" si="7"/>
        <v>0.64912280701754388</v>
      </c>
      <c r="K23" s="25">
        <f>+K22/K16</f>
        <v>0.89921259842519685</v>
      </c>
      <c r="L23" s="25">
        <f t="shared" si="7"/>
        <v>0.74178403755868549</v>
      </c>
      <c r="M23" s="25">
        <f t="shared" si="7"/>
        <v>0.72521246458923516</v>
      </c>
      <c r="N23" s="25">
        <f t="shared" si="7"/>
        <v>0.6330275229357798</v>
      </c>
      <c r="O23" s="25">
        <f t="shared" si="7"/>
        <v>0.76634382566585957</v>
      </c>
      <c r="P23" s="25">
        <f t="shared" si="7"/>
        <v>0.66242038216560506</v>
      </c>
      <c r="Q23" s="25">
        <f t="shared" si="7"/>
        <v>0.7168141592920354</v>
      </c>
      <c r="R23" s="25">
        <f t="shared" si="7"/>
        <v>0.65049614112458654</v>
      </c>
      <c r="S23" s="25">
        <f t="shared" si="7"/>
        <v>0.71558245083207261</v>
      </c>
      <c r="T23" s="25">
        <f t="shared" si="7"/>
        <v>0.63328998699609884</v>
      </c>
      <c r="U23" s="25">
        <f>+U22/U16</f>
        <v>0.62790697674418605</v>
      </c>
      <c r="V23" s="25">
        <f t="shared" si="7"/>
        <v>0.70781893004115226</v>
      </c>
      <c r="W23" s="26">
        <f t="shared" si="7"/>
        <v>0.71304347826086956</v>
      </c>
      <c r="X23" s="26">
        <f>+X22/X16</f>
        <v>0.63204828264333912</v>
      </c>
    </row>
    <row r="24" spans="1:24" s="1" customFormat="1">
      <c r="A24" s="182"/>
      <c r="B24" s="5" t="s">
        <v>6</v>
      </c>
      <c r="C24" s="79">
        <v>55</v>
      </c>
      <c r="D24" s="80">
        <v>46</v>
      </c>
      <c r="E24" s="80">
        <v>104</v>
      </c>
      <c r="F24" s="80">
        <v>37</v>
      </c>
      <c r="G24" s="80">
        <v>86</v>
      </c>
      <c r="H24" s="80">
        <v>37</v>
      </c>
      <c r="I24" s="80">
        <v>305</v>
      </c>
      <c r="J24" s="80">
        <v>18</v>
      </c>
      <c r="K24" s="80">
        <v>11</v>
      </c>
      <c r="L24" s="80">
        <v>7</v>
      </c>
      <c r="M24" s="80">
        <v>7</v>
      </c>
      <c r="N24" s="80">
        <v>2</v>
      </c>
      <c r="O24" s="80">
        <v>13</v>
      </c>
      <c r="P24" s="80">
        <v>15</v>
      </c>
      <c r="Q24" s="80">
        <v>13</v>
      </c>
      <c r="R24" s="80">
        <v>33</v>
      </c>
      <c r="S24" s="80">
        <v>28</v>
      </c>
      <c r="T24" s="80">
        <v>36</v>
      </c>
      <c r="U24" s="80">
        <v>13</v>
      </c>
      <c r="V24" s="80">
        <v>17</v>
      </c>
      <c r="W24" s="81">
        <v>2</v>
      </c>
      <c r="X24" s="15">
        <f>SUM(C24:W24)</f>
        <v>885</v>
      </c>
    </row>
    <row r="25" spans="1:24" s="1" customFormat="1">
      <c r="A25" s="182"/>
      <c r="B25" s="5" t="s">
        <v>72</v>
      </c>
      <c r="C25" s="100">
        <v>535</v>
      </c>
      <c r="D25" s="101">
        <v>400</v>
      </c>
      <c r="E25" s="101">
        <v>685</v>
      </c>
      <c r="F25" s="101">
        <v>319</v>
      </c>
      <c r="G25" s="101">
        <v>574</v>
      </c>
      <c r="H25" s="101">
        <v>445</v>
      </c>
      <c r="I25" s="101">
        <v>2574</v>
      </c>
      <c r="J25" s="101">
        <v>194</v>
      </c>
      <c r="K25" s="101">
        <v>467</v>
      </c>
      <c r="L25" s="101">
        <v>87</v>
      </c>
      <c r="M25" s="101">
        <v>87</v>
      </c>
      <c r="N25" s="101">
        <v>63</v>
      </c>
      <c r="O25" s="101">
        <v>238</v>
      </c>
      <c r="P25" s="101">
        <v>158</v>
      </c>
      <c r="Q25" s="101">
        <v>195</v>
      </c>
      <c r="R25" s="101">
        <v>262</v>
      </c>
      <c r="S25" s="101">
        <v>228</v>
      </c>
      <c r="T25" s="101">
        <v>218</v>
      </c>
      <c r="U25" s="101">
        <v>160</v>
      </c>
      <c r="V25" s="101">
        <v>153</v>
      </c>
      <c r="W25" s="102">
        <v>145</v>
      </c>
      <c r="X25" s="102">
        <f t="shared" ref="X25:X26" si="8">SUM(C25:W25)</f>
        <v>8187</v>
      </c>
    </row>
    <row r="26" spans="1:24" s="1" customFormat="1">
      <c r="A26" s="182"/>
      <c r="B26" s="5" t="s">
        <v>7</v>
      </c>
      <c r="C26" s="79">
        <v>1091</v>
      </c>
      <c r="D26" s="80">
        <v>745</v>
      </c>
      <c r="E26" s="80">
        <v>2030</v>
      </c>
      <c r="F26" s="80">
        <v>570</v>
      </c>
      <c r="G26" s="80">
        <v>2046</v>
      </c>
      <c r="H26" s="80">
        <v>761</v>
      </c>
      <c r="I26" s="80">
        <v>7694</v>
      </c>
      <c r="J26" s="80">
        <v>472</v>
      </c>
      <c r="K26" s="80">
        <v>792</v>
      </c>
      <c r="L26" s="80">
        <v>119</v>
      </c>
      <c r="M26" s="80">
        <v>259</v>
      </c>
      <c r="N26" s="80">
        <v>153</v>
      </c>
      <c r="O26" s="80">
        <v>575</v>
      </c>
      <c r="P26" s="80">
        <v>298</v>
      </c>
      <c r="Q26" s="80">
        <v>470</v>
      </c>
      <c r="R26" s="80">
        <v>612</v>
      </c>
      <c r="S26" s="80">
        <v>405</v>
      </c>
      <c r="T26" s="80">
        <v>515</v>
      </c>
      <c r="U26" s="80">
        <v>300</v>
      </c>
      <c r="V26" s="80">
        <v>316</v>
      </c>
      <c r="W26" s="81">
        <v>198</v>
      </c>
      <c r="X26" s="15">
        <f t="shared" si="8"/>
        <v>20421</v>
      </c>
    </row>
    <row r="27" spans="1:24">
      <c r="A27" s="182"/>
      <c r="B27" s="34" t="s">
        <v>9</v>
      </c>
      <c r="C27" s="100">
        <v>1792</v>
      </c>
      <c r="D27" s="101">
        <v>1302</v>
      </c>
      <c r="E27" s="101">
        <v>3137</v>
      </c>
      <c r="F27" s="101">
        <v>1014</v>
      </c>
      <c r="G27" s="101">
        <v>3115</v>
      </c>
      <c r="H27" s="101">
        <v>1341</v>
      </c>
      <c r="I27" s="101">
        <v>12098</v>
      </c>
      <c r="J27" s="101">
        <v>753</v>
      </c>
      <c r="K27" s="101">
        <v>1312</v>
      </c>
      <c r="L27" s="101">
        <v>234</v>
      </c>
      <c r="M27" s="101">
        <v>393</v>
      </c>
      <c r="N27" s="101">
        <v>225</v>
      </c>
      <c r="O27" s="101">
        <v>892</v>
      </c>
      <c r="P27" s="101">
        <v>520</v>
      </c>
      <c r="Q27" s="101">
        <v>730</v>
      </c>
      <c r="R27" s="101">
        <v>983</v>
      </c>
      <c r="S27" s="101">
        <v>703</v>
      </c>
      <c r="T27" s="101">
        <v>855</v>
      </c>
      <c r="U27" s="101">
        <v>527</v>
      </c>
      <c r="V27" s="101">
        <v>528</v>
      </c>
      <c r="W27" s="102">
        <v>370</v>
      </c>
      <c r="X27" s="102">
        <f>SUM(C27:W27)</f>
        <v>32824</v>
      </c>
    </row>
    <row r="28" spans="1:24">
      <c r="A28" s="182"/>
      <c r="B28" s="5" t="s">
        <v>52</v>
      </c>
      <c r="C28" s="79">
        <v>2109</v>
      </c>
      <c r="D28" s="80">
        <v>1477</v>
      </c>
      <c r="E28" s="80">
        <v>3472</v>
      </c>
      <c r="F28" s="80">
        <v>1159</v>
      </c>
      <c r="G28" s="80">
        <v>3565</v>
      </c>
      <c r="H28" s="80">
        <v>1528</v>
      </c>
      <c r="I28" s="80">
        <v>13610</v>
      </c>
      <c r="J28" s="80">
        <v>839</v>
      </c>
      <c r="K28" s="80">
        <v>1337</v>
      </c>
      <c r="L28" s="80">
        <v>301</v>
      </c>
      <c r="M28" s="80">
        <v>419</v>
      </c>
      <c r="N28" s="80">
        <v>266</v>
      </c>
      <c r="O28" s="80">
        <v>930</v>
      </c>
      <c r="P28" s="80">
        <v>648</v>
      </c>
      <c r="Q28" s="80">
        <v>806</v>
      </c>
      <c r="R28" s="80">
        <v>1083</v>
      </c>
      <c r="S28" s="80">
        <v>769</v>
      </c>
      <c r="T28" s="80">
        <v>965</v>
      </c>
      <c r="U28" s="80">
        <v>599</v>
      </c>
      <c r="V28" s="80">
        <v>594</v>
      </c>
      <c r="W28" s="81">
        <v>409</v>
      </c>
      <c r="X28" s="15">
        <f>SUM(C28:W28)</f>
        <v>36885</v>
      </c>
    </row>
    <row r="29" spans="1:24" s="1" customFormat="1">
      <c r="A29" s="182"/>
      <c r="B29" s="5" t="s">
        <v>51</v>
      </c>
      <c r="C29" s="100">
        <v>2230</v>
      </c>
      <c r="D29" s="101">
        <v>1603</v>
      </c>
      <c r="E29" s="101">
        <v>3833</v>
      </c>
      <c r="F29" s="101">
        <v>1260</v>
      </c>
      <c r="G29" s="101">
        <v>4006</v>
      </c>
      <c r="H29" s="101">
        <v>1635</v>
      </c>
      <c r="I29" s="101">
        <v>15310</v>
      </c>
      <c r="J29" s="101">
        <v>915</v>
      </c>
      <c r="K29" s="101">
        <v>1383</v>
      </c>
      <c r="L29" s="101">
        <v>322</v>
      </c>
      <c r="M29" s="101">
        <v>463</v>
      </c>
      <c r="N29" s="101">
        <v>274</v>
      </c>
      <c r="O29" s="101">
        <v>1005</v>
      </c>
      <c r="P29" s="101">
        <v>700</v>
      </c>
      <c r="Q29" s="101">
        <v>864</v>
      </c>
      <c r="R29" s="101">
        <v>1165</v>
      </c>
      <c r="S29" s="101">
        <v>814</v>
      </c>
      <c r="T29" s="101">
        <v>1058</v>
      </c>
      <c r="U29" s="101">
        <v>655</v>
      </c>
      <c r="V29" s="101">
        <v>640</v>
      </c>
      <c r="W29" s="102">
        <v>435</v>
      </c>
      <c r="X29" s="102">
        <f>SUM(C29:W29)</f>
        <v>40570</v>
      </c>
    </row>
    <row r="30" spans="1:24" s="1" customFormat="1" ht="13.8" thickBot="1">
      <c r="A30" s="183"/>
      <c r="B30" s="7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2"/>
      <c r="X30" s="32"/>
    </row>
    <row r="31" spans="1:24" s="1" customFormat="1" ht="13.8" thickTop="1">
      <c r="A31" s="184" t="s">
        <v>8</v>
      </c>
      <c r="B31" s="3" t="s">
        <v>79</v>
      </c>
      <c r="C31" s="76">
        <f>+C16</f>
        <v>1681</v>
      </c>
      <c r="D31" s="77">
        <f>+D16</f>
        <v>1191</v>
      </c>
      <c r="E31" s="77">
        <f>+E16</f>
        <v>2819</v>
      </c>
      <c r="F31" s="77">
        <f>+F16</f>
        <v>926</v>
      </c>
      <c r="G31" s="77">
        <f>+G16</f>
        <v>2706</v>
      </c>
      <c r="H31" s="77">
        <f>+H16</f>
        <v>1243</v>
      </c>
      <c r="I31" s="77">
        <f>+I16</f>
        <v>10573</v>
      </c>
      <c r="J31" s="77">
        <f>+J16</f>
        <v>684</v>
      </c>
      <c r="K31" s="77">
        <f>+K16</f>
        <v>1270</v>
      </c>
      <c r="L31" s="77">
        <f>+L16</f>
        <v>213</v>
      </c>
      <c r="M31" s="77">
        <f>+M16</f>
        <v>353</v>
      </c>
      <c r="N31" s="77">
        <f>+N16</f>
        <v>218</v>
      </c>
      <c r="O31" s="77">
        <f>+O16</f>
        <v>826</v>
      </c>
      <c r="P31" s="77">
        <f>+P16</f>
        <v>471</v>
      </c>
      <c r="Q31" s="77">
        <f>+Q16</f>
        <v>678</v>
      </c>
      <c r="R31" s="77">
        <f>+R16</f>
        <v>907</v>
      </c>
      <c r="S31" s="77">
        <f>+S16</f>
        <v>661</v>
      </c>
      <c r="T31" s="77">
        <f>+T16</f>
        <v>769</v>
      </c>
      <c r="U31" s="77">
        <f>+U16</f>
        <v>473</v>
      </c>
      <c r="V31" s="77">
        <f>+V16</f>
        <v>486</v>
      </c>
      <c r="W31" s="78">
        <f>+W16</f>
        <v>345</v>
      </c>
      <c r="X31" s="116">
        <f>SUM(C31:W31)</f>
        <v>29493</v>
      </c>
    </row>
    <row r="32" spans="1:24" s="1" customFormat="1">
      <c r="A32" s="185"/>
      <c r="B32" s="48" t="s">
        <v>73</v>
      </c>
      <c r="C32" s="49">
        <v>1761</v>
      </c>
      <c r="D32" s="50">
        <v>1262</v>
      </c>
      <c r="E32" s="50">
        <v>2909</v>
      </c>
      <c r="F32" s="50">
        <v>979</v>
      </c>
      <c r="G32" s="50">
        <v>2835</v>
      </c>
      <c r="H32" s="50">
        <v>1322</v>
      </c>
      <c r="I32" s="50">
        <v>11217</v>
      </c>
      <c r="J32" s="50">
        <v>729</v>
      </c>
      <c r="K32" s="50">
        <v>1260</v>
      </c>
      <c r="L32" s="50">
        <v>223</v>
      </c>
      <c r="M32" s="50">
        <v>356</v>
      </c>
      <c r="N32" s="50">
        <v>225</v>
      </c>
      <c r="O32" s="50">
        <v>854</v>
      </c>
      <c r="P32" s="50">
        <v>500</v>
      </c>
      <c r="Q32" s="50">
        <v>700</v>
      </c>
      <c r="R32" s="50">
        <v>943</v>
      </c>
      <c r="S32" s="50">
        <v>703</v>
      </c>
      <c r="T32" s="50">
        <v>802</v>
      </c>
      <c r="U32" s="50">
        <v>492</v>
      </c>
      <c r="V32" s="50">
        <v>504</v>
      </c>
      <c r="W32" s="46">
        <v>362</v>
      </c>
      <c r="X32" s="46">
        <f>SUM(C32:W32)</f>
        <v>30938</v>
      </c>
    </row>
    <row r="33" spans="1:24" s="1" customFormat="1">
      <c r="A33" s="185"/>
      <c r="B33" s="48" t="s">
        <v>69</v>
      </c>
      <c r="C33" s="49">
        <v>1747</v>
      </c>
      <c r="D33" s="50">
        <v>1269</v>
      </c>
      <c r="E33" s="50">
        <v>2898</v>
      </c>
      <c r="F33" s="50">
        <v>993</v>
      </c>
      <c r="G33" s="50">
        <v>2808</v>
      </c>
      <c r="H33" s="50">
        <v>1343</v>
      </c>
      <c r="I33" s="50">
        <v>11156</v>
      </c>
      <c r="J33" s="50">
        <v>742</v>
      </c>
      <c r="K33" s="50">
        <v>1260</v>
      </c>
      <c r="L33" s="50">
        <v>227</v>
      </c>
      <c r="M33" s="50">
        <v>356</v>
      </c>
      <c r="N33" s="50">
        <v>233</v>
      </c>
      <c r="O33" s="50">
        <v>841</v>
      </c>
      <c r="P33" s="50">
        <v>504</v>
      </c>
      <c r="Q33" s="50">
        <v>694</v>
      </c>
      <c r="R33" s="50">
        <v>945</v>
      </c>
      <c r="S33" s="50">
        <v>715</v>
      </c>
      <c r="T33" s="50">
        <v>798</v>
      </c>
      <c r="U33" s="50">
        <v>496</v>
      </c>
      <c r="V33" s="50">
        <v>517</v>
      </c>
      <c r="W33" s="46">
        <v>371</v>
      </c>
      <c r="X33" s="46">
        <v>31226</v>
      </c>
    </row>
    <row r="34" spans="1:24">
      <c r="A34" s="185"/>
      <c r="B34" s="5" t="s">
        <v>65</v>
      </c>
      <c r="C34" s="122">
        <v>1752</v>
      </c>
      <c r="D34" s="44">
        <v>1302</v>
      </c>
      <c r="E34" s="44">
        <v>2935</v>
      </c>
      <c r="F34" s="44">
        <v>1016</v>
      </c>
      <c r="G34" s="44">
        <v>2823</v>
      </c>
      <c r="H34" s="44">
        <v>1362</v>
      </c>
      <c r="I34" s="44">
        <v>11233</v>
      </c>
      <c r="J34" s="44">
        <v>768</v>
      </c>
      <c r="K34" s="44">
        <v>1219</v>
      </c>
      <c r="L34" s="44">
        <v>238</v>
      </c>
      <c r="M34" s="44">
        <v>361</v>
      </c>
      <c r="N34" s="44">
        <v>243</v>
      </c>
      <c r="O34" s="44">
        <v>845</v>
      </c>
      <c r="P34" s="44">
        <v>524</v>
      </c>
      <c r="Q34" s="44">
        <v>702</v>
      </c>
      <c r="R34" s="44">
        <v>963</v>
      </c>
      <c r="S34" s="44">
        <v>729</v>
      </c>
      <c r="T34" s="44">
        <v>788</v>
      </c>
      <c r="U34" s="44">
        <v>503</v>
      </c>
      <c r="V34" s="44">
        <v>542</v>
      </c>
      <c r="W34" s="45">
        <v>378</v>
      </c>
      <c r="X34" s="45">
        <f>SUM(C34:W34)</f>
        <v>31226</v>
      </c>
    </row>
    <row r="35" spans="1:24">
      <c r="A35" s="185"/>
      <c r="B35" s="121" t="s">
        <v>85</v>
      </c>
      <c r="C35" s="125">
        <f>+C31/C32-1</f>
        <v>-4.5428733674048871E-2</v>
      </c>
      <c r="D35" s="126">
        <f t="shared" ref="D35:W35" si="9">+D31/D32-1</f>
        <v>-5.6259904912836722E-2</v>
      </c>
      <c r="E35" s="126">
        <f t="shared" si="9"/>
        <v>-3.093846682708834E-2</v>
      </c>
      <c r="F35" s="126">
        <f t="shared" si="9"/>
        <v>-5.4136874361593423E-2</v>
      </c>
      <c r="G35" s="126">
        <f t="shared" si="9"/>
        <v>-4.5502645502645489E-2</v>
      </c>
      <c r="H35" s="126">
        <f t="shared" si="9"/>
        <v>-5.9757942511346474E-2</v>
      </c>
      <c r="I35" s="126">
        <f t="shared" si="9"/>
        <v>-5.7412855487206871E-2</v>
      </c>
      <c r="J35" s="126">
        <f t="shared" si="9"/>
        <v>-6.1728395061728447E-2</v>
      </c>
      <c r="K35" s="126">
        <f t="shared" si="9"/>
        <v>7.9365079365079083E-3</v>
      </c>
      <c r="L35" s="126">
        <f t="shared" si="9"/>
        <v>-4.4843049327354279E-2</v>
      </c>
      <c r="M35" s="126">
        <f t="shared" si="9"/>
        <v>-8.4269662921347965E-3</v>
      </c>
      <c r="N35" s="126">
        <f t="shared" si="9"/>
        <v>-3.1111111111111089E-2</v>
      </c>
      <c r="O35" s="126">
        <f t="shared" si="9"/>
        <v>-3.2786885245901676E-2</v>
      </c>
      <c r="P35" s="126">
        <f t="shared" si="9"/>
        <v>-5.8000000000000052E-2</v>
      </c>
      <c r="Q35" s="126">
        <f t="shared" si="9"/>
        <v>-3.1428571428571472E-2</v>
      </c>
      <c r="R35" s="126">
        <f t="shared" si="9"/>
        <v>-3.8176033934252396E-2</v>
      </c>
      <c r="S35" s="126">
        <f t="shared" si="9"/>
        <v>-5.9743954480796613E-2</v>
      </c>
      <c r="T35" s="126">
        <f t="shared" si="9"/>
        <v>-4.1147132169576106E-2</v>
      </c>
      <c r="U35" s="126">
        <f t="shared" si="9"/>
        <v>-3.8617886178861749E-2</v>
      </c>
      <c r="V35" s="126">
        <f t="shared" si="9"/>
        <v>-3.5714285714285698E-2</v>
      </c>
      <c r="W35" s="127">
        <f t="shared" si="9"/>
        <v>-4.6961325966850875E-2</v>
      </c>
      <c r="X35" s="127">
        <f>+X31/X32-1</f>
        <v>-4.6706315857521497E-2</v>
      </c>
    </row>
    <row r="36" spans="1:24">
      <c r="A36" s="185"/>
      <c r="B36" s="121" t="s">
        <v>112</v>
      </c>
      <c r="C36" s="188">
        <f>+(+C31+C50)/C32-1</f>
        <v>9.0857467348097742E-3</v>
      </c>
      <c r="D36" s="189">
        <f t="shared" ref="D36:X36" si="10">+(+D31+D50)/D32-1</f>
        <v>1.1093502377178988E-2</v>
      </c>
      <c r="E36" s="189">
        <f t="shared" si="10"/>
        <v>1.8563080096253071E-2</v>
      </c>
      <c r="F36" s="189">
        <f t="shared" si="10"/>
        <v>-8.1716036772216949E-3</v>
      </c>
      <c r="G36" s="189">
        <f t="shared" si="10"/>
        <v>1.4462081128747695E-2</v>
      </c>
      <c r="H36" s="189">
        <f t="shared" si="10"/>
        <v>-1.1346444780635401E-2</v>
      </c>
      <c r="I36" s="189">
        <f t="shared" si="10"/>
        <v>6.0622269769099457E-3</v>
      </c>
      <c r="J36" s="189">
        <f t="shared" si="10"/>
        <v>6.8587105624142719E-3</v>
      </c>
      <c r="K36" s="189">
        <f t="shared" si="10"/>
        <v>1.2698412698412653E-2</v>
      </c>
      <c r="L36" s="189">
        <f t="shared" si="10"/>
        <v>-4.484304932735439E-3</v>
      </c>
      <c r="M36" s="189">
        <f t="shared" si="10"/>
        <v>3.6516853932584192E-2</v>
      </c>
      <c r="N36" s="189">
        <f t="shared" si="10"/>
        <v>1.3333333333333419E-2</v>
      </c>
      <c r="O36" s="189">
        <f t="shared" si="10"/>
        <v>9.3676814988290502E-3</v>
      </c>
      <c r="P36" s="189">
        <f t="shared" si="10"/>
        <v>-1.2000000000000011E-2</v>
      </c>
      <c r="Q36" s="189">
        <f t="shared" si="10"/>
        <v>1.28571428571429E-2</v>
      </c>
      <c r="R36" s="189">
        <f t="shared" si="10"/>
        <v>1.5906680805938489E-2</v>
      </c>
      <c r="S36" s="189">
        <f t="shared" si="10"/>
        <v>-8.5348506401138335E-3</v>
      </c>
      <c r="T36" s="189">
        <f t="shared" si="10"/>
        <v>4.9875311720697368E-3</v>
      </c>
      <c r="U36" s="189">
        <f t="shared" si="10"/>
        <v>1.6260162601626105E-2</v>
      </c>
      <c r="V36" s="189">
        <f t="shared" si="10"/>
        <v>2.1825396825396748E-2</v>
      </c>
      <c r="W36" s="190">
        <f t="shared" si="10"/>
        <v>-1.1049723756906049E-2</v>
      </c>
      <c r="X36" s="190">
        <f t="shared" si="10"/>
        <v>7.9190639343202918E-3</v>
      </c>
    </row>
    <row r="37" spans="1:24">
      <c r="A37" s="185"/>
      <c r="B37" s="4" t="s">
        <v>59</v>
      </c>
      <c r="C37" s="39">
        <v>2178</v>
      </c>
      <c r="D37" s="39">
        <v>1632</v>
      </c>
      <c r="E37" s="39">
        <v>3286</v>
      </c>
      <c r="F37" s="39">
        <v>1269</v>
      </c>
      <c r="G37" s="39">
        <v>3076</v>
      </c>
      <c r="H37" s="39">
        <v>1654</v>
      </c>
      <c r="I37" s="39">
        <v>11846</v>
      </c>
      <c r="J37" s="39">
        <v>906</v>
      </c>
      <c r="K37" s="39">
        <v>1217</v>
      </c>
      <c r="L37" s="39">
        <v>326</v>
      </c>
      <c r="M37" s="39">
        <v>447</v>
      </c>
      <c r="N37" s="39">
        <v>262</v>
      </c>
      <c r="O37" s="39">
        <v>937</v>
      </c>
      <c r="P37" s="39">
        <v>686</v>
      </c>
      <c r="Q37" s="39">
        <v>801</v>
      </c>
      <c r="R37" s="39">
        <v>1189</v>
      </c>
      <c r="S37" s="39">
        <f>551+320</f>
        <v>871</v>
      </c>
      <c r="T37" s="39">
        <v>922</v>
      </c>
      <c r="U37" s="39">
        <f>235+397</f>
        <v>632</v>
      </c>
      <c r="V37" s="39">
        <v>627</v>
      </c>
      <c r="W37" s="35">
        <v>479</v>
      </c>
      <c r="X37" s="35">
        <f>SUM(C37:W37)</f>
        <v>35243</v>
      </c>
    </row>
    <row r="38" spans="1:24">
      <c r="A38" s="185"/>
      <c r="B38" s="4" t="s">
        <v>60</v>
      </c>
      <c r="C38" s="36">
        <f>+C31/C37-1</f>
        <v>-0.2281910009182736</v>
      </c>
      <c r="D38" s="37">
        <f t="shared" ref="D38:V38" si="11">+D31/D37-1</f>
        <v>-0.27022058823529416</v>
      </c>
      <c r="E38" s="37">
        <f t="shared" si="11"/>
        <v>-0.14211807668898357</v>
      </c>
      <c r="F38" s="37">
        <f t="shared" si="11"/>
        <v>-0.27029156816390854</v>
      </c>
      <c r="G38" s="37">
        <f t="shared" si="11"/>
        <v>-0.12028608582574774</v>
      </c>
      <c r="H38" s="37">
        <f t="shared" si="11"/>
        <v>-0.2484885126964933</v>
      </c>
      <c r="I38" s="37">
        <f t="shared" si="11"/>
        <v>-0.10746243457707239</v>
      </c>
      <c r="J38" s="37">
        <f t="shared" si="11"/>
        <v>-0.24503311258278149</v>
      </c>
      <c r="K38" s="37">
        <f t="shared" si="11"/>
        <v>4.3549712407559671E-2</v>
      </c>
      <c r="L38" s="37">
        <f t="shared" si="11"/>
        <v>-0.34662576687116564</v>
      </c>
      <c r="M38" s="37">
        <f t="shared" si="11"/>
        <v>-0.21029082774049213</v>
      </c>
      <c r="N38" s="37">
        <f t="shared" si="11"/>
        <v>-0.16793893129770987</v>
      </c>
      <c r="O38" s="37">
        <f t="shared" si="11"/>
        <v>-0.11846318036286019</v>
      </c>
      <c r="P38" s="37">
        <f t="shared" si="11"/>
        <v>-0.3134110787172012</v>
      </c>
      <c r="Q38" s="37">
        <f t="shared" si="11"/>
        <v>-0.15355805243445697</v>
      </c>
      <c r="R38" s="37">
        <f t="shared" si="11"/>
        <v>-0.23717409587888982</v>
      </c>
      <c r="S38" s="37">
        <f t="shared" si="11"/>
        <v>-0.24110218140068884</v>
      </c>
      <c r="T38" s="37">
        <f t="shared" si="11"/>
        <v>-0.16594360086767901</v>
      </c>
      <c r="U38" s="37">
        <f t="shared" si="11"/>
        <v>-0.25158227848101267</v>
      </c>
      <c r="V38" s="37">
        <f t="shared" si="11"/>
        <v>-0.22488038277511957</v>
      </c>
      <c r="W38" s="38">
        <f>+W31/W37-1</f>
        <v>-0.27974947807933193</v>
      </c>
      <c r="X38" s="38">
        <f>+X31/X37-1</f>
        <v>-0.16315296654654821</v>
      </c>
    </row>
    <row r="39" spans="1:24">
      <c r="A39" s="185"/>
      <c r="B39" s="4" t="s">
        <v>82</v>
      </c>
      <c r="C39" s="128">
        <v>96</v>
      </c>
      <c r="D39" s="128">
        <v>63</v>
      </c>
      <c r="E39" s="129">
        <v>216</v>
      </c>
      <c r="F39" s="129">
        <v>35</v>
      </c>
      <c r="G39" s="129">
        <v>167</v>
      </c>
      <c r="H39" s="129">
        <v>57</v>
      </c>
      <c r="I39" s="129">
        <v>674</v>
      </c>
      <c r="J39" s="129">
        <v>27</v>
      </c>
      <c r="K39" s="129">
        <v>40</v>
      </c>
      <c r="L39" s="129">
        <v>8</v>
      </c>
      <c r="M39" s="129">
        <v>20</v>
      </c>
      <c r="N39" s="129">
        <v>12</v>
      </c>
      <c r="O39" s="129">
        <v>33</v>
      </c>
      <c r="P39" s="129">
        <v>17</v>
      </c>
      <c r="Q39" s="129">
        <v>44</v>
      </c>
      <c r="R39" s="129">
        <v>57</v>
      </c>
      <c r="S39" s="129">
        <v>23</v>
      </c>
      <c r="T39" s="129">
        <v>48</v>
      </c>
      <c r="U39" s="129">
        <v>26</v>
      </c>
      <c r="V39" s="129">
        <v>37</v>
      </c>
      <c r="W39" s="130">
        <v>12</v>
      </c>
      <c r="X39" s="116">
        <f>SUM(C39:W39)</f>
        <v>1712</v>
      </c>
    </row>
    <row r="40" spans="1:24">
      <c r="A40" s="185"/>
      <c r="B40" s="4" t="s">
        <v>74</v>
      </c>
      <c r="C40" s="22">
        <v>102</v>
      </c>
      <c r="D40" s="22">
        <v>62</v>
      </c>
      <c r="E40" s="44">
        <v>169</v>
      </c>
      <c r="F40" s="44">
        <v>45</v>
      </c>
      <c r="G40" s="44">
        <v>162</v>
      </c>
      <c r="H40" s="44">
        <v>54</v>
      </c>
      <c r="I40" s="44">
        <v>627</v>
      </c>
      <c r="J40" s="44">
        <v>25</v>
      </c>
      <c r="K40" s="44">
        <v>41</v>
      </c>
      <c r="L40" s="44">
        <v>8</v>
      </c>
      <c r="M40" s="44">
        <v>17</v>
      </c>
      <c r="N40" s="44">
        <v>7</v>
      </c>
      <c r="O40" s="44">
        <v>44</v>
      </c>
      <c r="P40" s="44">
        <v>31</v>
      </c>
      <c r="Q40" s="44">
        <v>44</v>
      </c>
      <c r="R40" s="44">
        <v>48</v>
      </c>
      <c r="S40" s="44">
        <v>30</v>
      </c>
      <c r="T40" s="44">
        <v>42</v>
      </c>
      <c r="U40" s="44">
        <v>17</v>
      </c>
      <c r="V40" s="44">
        <v>28</v>
      </c>
      <c r="W40" s="45">
        <v>12</v>
      </c>
      <c r="X40" s="46">
        <f>SUM(C40:W40)</f>
        <v>1615</v>
      </c>
    </row>
    <row r="41" spans="1:24">
      <c r="A41" s="185"/>
      <c r="B41" s="4" t="s">
        <v>70</v>
      </c>
      <c r="C41" s="21">
        <v>90</v>
      </c>
      <c r="D41" s="22">
        <v>45</v>
      </c>
      <c r="E41" s="22">
        <v>154</v>
      </c>
      <c r="F41" s="22">
        <v>30</v>
      </c>
      <c r="G41" s="22">
        <v>149</v>
      </c>
      <c r="H41" s="22">
        <v>54</v>
      </c>
      <c r="I41" s="22">
        <v>582</v>
      </c>
      <c r="J41" s="22">
        <v>19</v>
      </c>
      <c r="K41" s="22">
        <v>69</v>
      </c>
      <c r="L41" s="22">
        <v>6</v>
      </c>
      <c r="M41" s="22">
        <v>24</v>
      </c>
      <c r="N41" s="22">
        <v>7</v>
      </c>
      <c r="O41" s="22">
        <v>39</v>
      </c>
      <c r="P41" s="22">
        <v>18</v>
      </c>
      <c r="Q41" s="22">
        <v>33</v>
      </c>
      <c r="R41" s="22">
        <v>36</v>
      </c>
      <c r="S41" s="22">
        <v>22</v>
      </c>
      <c r="T41" s="22">
        <v>33</v>
      </c>
      <c r="U41" s="22">
        <v>28</v>
      </c>
      <c r="V41" s="22">
        <v>20</v>
      </c>
      <c r="W41" s="23">
        <v>11</v>
      </c>
      <c r="X41" s="46">
        <v>1680</v>
      </c>
    </row>
    <row r="42" spans="1:24">
      <c r="A42" s="185"/>
      <c r="B42" s="4" t="s">
        <v>66</v>
      </c>
      <c r="C42" s="21">
        <v>90</v>
      </c>
      <c r="D42" s="22">
        <v>59</v>
      </c>
      <c r="E42" s="22">
        <v>166</v>
      </c>
      <c r="F42" s="22">
        <v>39</v>
      </c>
      <c r="G42" s="22">
        <v>182</v>
      </c>
      <c r="H42" s="22">
        <v>44</v>
      </c>
      <c r="I42" s="22">
        <v>688</v>
      </c>
      <c r="J42" s="22">
        <v>37</v>
      </c>
      <c r="K42" s="22">
        <v>35</v>
      </c>
      <c r="L42" s="22">
        <v>7</v>
      </c>
      <c r="M42" s="22">
        <v>22</v>
      </c>
      <c r="N42" s="22">
        <v>11</v>
      </c>
      <c r="O42" s="22">
        <v>41</v>
      </c>
      <c r="P42" s="22">
        <v>24</v>
      </c>
      <c r="Q42" s="22">
        <v>35</v>
      </c>
      <c r="R42" s="22">
        <v>53</v>
      </c>
      <c r="S42" s="22">
        <v>42</v>
      </c>
      <c r="T42" s="22">
        <v>41</v>
      </c>
      <c r="U42" s="22">
        <v>23</v>
      </c>
      <c r="V42" s="22">
        <v>27</v>
      </c>
      <c r="W42" s="23">
        <v>14</v>
      </c>
      <c r="X42" s="46">
        <f>SUM(C42:W42)</f>
        <v>1680</v>
      </c>
    </row>
    <row r="43" spans="1:24">
      <c r="A43" s="185"/>
      <c r="B43" s="4" t="s">
        <v>83</v>
      </c>
      <c r="C43" s="36">
        <f>C39/C40-1</f>
        <v>-5.8823529411764719E-2</v>
      </c>
      <c r="D43" s="37">
        <f t="shared" ref="D43:W43" si="12">D39/D40-1</f>
        <v>1.6129032258064502E-2</v>
      </c>
      <c r="E43" s="37">
        <f t="shared" si="12"/>
        <v>0.27810650887573973</v>
      </c>
      <c r="F43" s="37">
        <f t="shared" si="12"/>
        <v>-0.22222222222222221</v>
      </c>
      <c r="G43" s="37">
        <f t="shared" si="12"/>
        <v>3.0864197530864113E-2</v>
      </c>
      <c r="H43" s="37">
        <f t="shared" si="12"/>
        <v>5.555555555555558E-2</v>
      </c>
      <c r="I43" s="37">
        <f t="shared" si="12"/>
        <v>7.4960127591706449E-2</v>
      </c>
      <c r="J43" s="37">
        <f t="shared" si="12"/>
        <v>8.0000000000000071E-2</v>
      </c>
      <c r="K43" s="37">
        <f t="shared" si="12"/>
        <v>-2.4390243902439046E-2</v>
      </c>
      <c r="L43" s="37">
        <f t="shared" si="12"/>
        <v>0</v>
      </c>
      <c r="M43" s="37">
        <f t="shared" si="12"/>
        <v>0.17647058823529416</v>
      </c>
      <c r="N43" s="37">
        <f t="shared" si="12"/>
        <v>0.71428571428571419</v>
      </c>
      <c r="O43" s="37">
        <f t="shared" si="12"/>
        <v>-0.25</v>
      </c>
      <c r="P43" s="37">
        <f t="shared" si="12"/>
        <v>-0.45161290322580649</v>
      </c>
      <c r="Q43" s="37">
        <f t="shared" si="12"/>
        <v>0</v>
      </c>
      <c r="R43" s="37">
        <f t="shared" si="12"/>
        <v>0.1875</v>
      </c>
      <c r="S43" s="37">
        <f t="shared" si="12"/>
        <v>-0.23333333333333328</v>
      </c>
      <c r="T43" s="37">
        <f t="shared" si="12"/>
        <v>0.14285714285714279</v>
      </c>
      <c r="U43" s="37">
        <f t="shared" si="12"/>
        <v>0.52941176470588225</v>
      </c>
      <c r="V43" s="37">
        <f t="shared" si="12"/>
        <v>0.3214285714285714</v>
      </c>
      <c r="W43" s="38">
        <f t="shared" si="12"/>
        <v>0</v>
      </c>
      <c r="X43" s="38">
        <f>X39/X40-1</f>
        <v>6.0061919504643901E-2</v>
      </c>
    </row>
    <row r="44" spans="1:24">
      <c r="A44" s="185"/>
      <c r="B44" s="4" t="s">
        <v>84</v>
      </c>
      <c r="C44" s="131">
        <v>100</v>
      </c>
      <c r="D44" s="132">
        <v>66</v>
      </c>
      <c r="E44" s="132">
        <v>154</v>
      </c>
      <c r="F44" s="132">
        <v>52</v>
      </c>
      <c r="G44" s="132">
        <v>165</v>
      </c>
      <c r="H44" s="132">
        <v>64</v>
      </c>
      <c r="I44" s="132">
        <v>641</v>
      </c>
      <c r="J44" s="132">
        <v>39</v>
      </c>
      <c r="K44" s="133">
        <v>25</v>
      </c>
      <c r="L44" s="132">
        <v>10</v>
      </c>
      <c r="M44" s="132">
        <v>15</v>
      </c>
      <c r="N44" s="132">
        <v>14</v>
      </c>
      <c r="O44" s="132">
        <v>31</v>
      </c>
      <c r="P44" s="132">
        <v>30</v>
      </c>
      <c r="Q44" s="132">
        <v>45</v>
      </c>
      <c r="R44" s="132">
        <v>42</v>
      </c>
      <c r="S44" s="132">
        <v>42</v>
      </c>
      <c r="T44" s="132">
        <v>36</v>
      </c>
      <c r="U44" s="132">
        <v>26</v>
      </c>
      <c r="V44" s="132">
        <v>30</v>
      </c>
      <c r="W44" s="116">
        <v>22</v>
      </c>
      <c r="X44" s="116">
        <f>SUM(C44:W44)</f>
        <v>1649</v>
      </c>
    </row>
    <row r="45" spans="1:24">
      <c r="A45" s="185"/>
      <c r="B45" s="4" t="s">
        <v>75</v>
      </c>
      <c r="C45" s="51">
        <v>89</v>
      </c>
      <c r="D45" s="52">
        <v>65</v>
      </c>
      <c r="E45" s="52">
        <v>161</v>
      </c>
      <c r="F45" s="52">
        <v>56</v>
      </c>
      <c r="G45" s="52">
        <v>139</v>
      </c>
      <c r="H45" s="52">
        <v>70</v>
      </c>
      <c r="I45" s="52">
        <v>592</v>
      </c>
      <c r="J45" s="52">
        <v>37</v>
      </c>
      <c r="K45" s="39">
        <v>39</v>
      </c>
      <c r="L45" s="52">
        <v>9</v>
      </c>
      <c r="M45" s="52">
        <v>21</v>
      </c>
      <c r="N45" s="52">
        <v>14</v>
      </c>
      <c r="O45" s="52">
        <v>31</v>
      </c>
      <c r="P45" s="52">
        <v>30</v>
      </c>
      <c r="Q45" s="52">
        <v>38</v>
      </c>
      <c r="R45" s="52">
        <v>46</v>
      </c>
      <c r="S45" s="52">
        <v>39</v>
      </c>
      <c r="T45" s="52">
        <v>32</v>
      </c>
      <c r="U45" s="52">
        <v>24</v>
      </c>
      <c r="V45" s="52">
        <v>38</v>
      </c>
      <c r="W45" s="46">
        <v>25</v>
      </c>
      <c r="X45" s="46">
        <f>SUM(C45:W45)</f>
        <v>1595</v>
      </c>
    </row>
    <row r="46" spans="1:24">
      <c r="A46" s="185"/>
      <c r="B46" s="4" t="s">
        <v>71</v>
      </c>
      <c r="C46" s="21">
        <v>104</v>
      </c>
      <c r="D46" s="22">
        <v>74</v>
      </c>
      <c r="E46" s="22">
        <v>191</v>
      </c>
      <c r="F46" s="22">
        <v>57</v>
      </c>
      <c r="G46" s="22">
        <v>162</v>
      </c>
      <c r="H46" s="22">
        <v>81</v>
      </c>
      <c r="I46" s="22">
        <v>691</v>
      </c>
      <c r="J46" s="22">
        <v>50</v>
      </c>
      <c r="K46" s="40">
        <v>25</v>
      </c>
      <c r="L46" s="22">
        <v>17</v>
      </c>
      <c r="M46" s="22">
        <v>23</v>
      </c>
      <c r="N46" s="22">
        <v>15</v>
      </c>
      <c r="O46" s="22">
        <v>44</v>
      </c>
      <c r="P46" s="22">
        <v>40</v>
      </c>
      <c r="Q46" s="22">
        <v>49</v>
      </c>
      <c r="R46" s="22">
        <v>60</v>
      </c>
      <c r="S46" s="22">
        <v>38</v>
      </c>
      <c r="T46" s="22">
        <v>37</v>
      </c>
      <c r="U46" s="22">
        <v>34</v>
      </c>
      <c r="V46" s="22">
        <v>43</v>
      </c>
      <c r="W46" s="23">
        <v>22</v>
      </c>
      <c r="X46" s="46">
        <v>2025</v>
      </c>
    </row>
    <row r="47" spans="1:24">
      <c r="A47" s="185"/>
      <c r="B47" s="4" t="s">
        <v>67</v>
      </c>
      <c r="C47" s="21">
        <v>136</v>
      </c>
      <c r="D47" s="22">
        <v>100</v>
      </c>
      <c r="E47" s="22">
        <v>186</v>
      </c>
      <c r="F47" s="22">
        <v>60</v>
      </c>
      <c r="G47" s="22">
        <v>171</v>
      </c>
      <c r="H47" s="22">
        <v>81</v>
      </c>
      <c r="I47" s="22">
        <v>754</v>
      </c>
      <c r="J47" s="22">
        <v>45</v>
      </c>
      <c r="K47" s="40">
        <v>30</v>
      </c>
      <c r="L47" s="22">
        <v>23</v>
      </c>
      <c r="M47" s="22">
        <v>30</v>
      </c>
      <c r="N47" s="22">
        <v>11</v>
      </c>
      <c r="O47" s="22">
        <v>56</v>
      </c>
      <c r="P47" s="22">
        <v>30</v>
      </c>
      <c r="Q47" s="22">
        <v>47</v>
      </c>
      <c r="R47" s="22">
        <v>65</v>
      </c>
      <c r="S47" s="22">
        <v>47</v>
      </c>
      <c r="T47" s="22">
        <v>60</v>
      </c>
      <c r="U47" s="22">
        <v>32</v>
      </c>
      <c r="V47" s="22">
        <v>42</v>
      </c>
      <c r="W47" s="23">
        <v>19</v>
      </c>
      <c r="X47" s="46">
        <f>SUM(C47:W47)</f>
        <v>2025</v>
      </c>
    </row>
    <row r="48" spans="1:24">
      <c r="A48" s="185"/>
      <c r="B48" s="4" t="s">
        <v>81</v>
      </c>
      <c r="C48" s="16">
        <f>(C44/C45)-1</f>
        <v>0.12359550561797761</v>
      </c>
      <c r="D48" s="17">
        <f t="shared" ref="D48:X48" si="13">(D44/D45)-1</f>
        <v>1.538461538461533E-2</v>
      </c>
      <c r="E48" s="17">
        <f t="shared" si="13"/>
        <v>-4.3478260869565188E-2</v>
      </c>
      <c r="F48" s="17">
        <f t="shared" si="13"/>
        <v>-7.1428571428571397E-2</v>
      </c>
      <c r="G48" s="17">
        <f t="shared" si="13"/>
        <v>0.18705035971223016</v>
      </c>
      <c r="H48" s="17">
        <f t="shared" si="13"/>
        <v>-8.5714285714285743E-2</v>
      </c>
      <c r="I48" s="17">
        <f t="shared" si="13"/>
        <v>8.2770270270270174E-2</v>
      </c>
      <c r="J48" s="17">
        <f t="shared" si="13"/>
        <v>5.4054054054053946E-2</v>
      </c>
      <c r="K48" s="17">
        <f>(K44/K45)-1</f>
        <v>-0.35897435897435892</v>
      </c>
      <c r="L48" s="17">
        <f t="shared" si="13"/>
        <v>0.11111111111111116</v>
      </c>
      <c r="M48" s="17">
        <f t="shared" si="13"/>
        <v>-0.2857142857142857</v>
      </c>
      <c r="N48" s="17">
        <f t="shared" si="13"/>
        <v>0</v>
      </c>
      <c r="O48" s="17">
        <f t="shared" si="13"/>
        <v>0</v>
      </c>
      <c r="P48" s="17">
        <f t="shared" si="13"/>
        <v>0</v>
      </c>
      <c r="Q48" s="17">
        <f t="shared" si="13"/>
        <v>0.18421052631578938</v>
      </c>
      <c r="R48" s="17">
        <f t="shared" si="13"/>
        <v>-8.6956521739130488E-2</v>
      </c>
      <c r="S48" s="17">
        <f t="shared" si="13"/>
        <v>7.6923076923076872E-2</v>
      </c>
      <c r="T48" s="17">
        <f t="shared" si="13"/>
        <v>0.125</v>
      </c>
      <c r="U48" s="17">
        <f t="shared" si="13"/>
        <v>8.3333333333333259E-2</v>
      </c>
      <c r="V48" s="17">
        <f t="shared" si="13"/>
        <v>-0.21052631578947367</v>
      </c>
      <c r="W48" s="38">
        <f t="shared" si="13"/>
        <v>-0.12</v>
      </c>
      <c r="X48" s="38">
        <f t="shared" si="13"/>
        <v>3.385579937304084E-2</v>
      </c>
    </row>
    <row r="49" spans="1:27" hidden="1">
      <c r="A49" s="185"/>
      <c r="B49" s="4" t="s">
        <v>110</v>
      </c>
      <c r="C49" s="21">
        <v>196</v>
      </c>
      <c r="D49" s="22">
        <v>151</v>
      </c>
      <c r="E49" s="22">
        <v>298</v>
      </c>
      <c r="F49" s="22">
        <v>97</v>
      </c>
      <c r="G49" s="22">
        <v>335</v>
      </c>
      <c r="H49" s="22">
        <v>128</v>
      </c>
      <c r="I49" s="22">
        <v>1353</v>
      </c>
      <c r="J49" s="22">
        <v>89</v>
      </c>
      <c r="K49" s="40">
        <v>31</v>
      </c>
      <c r="L49" s="22">
        <v>19</v>
      </c>
      <c r="M49" s="22">
        <v>31</v>
      </c>
      <c r="N49" s="22">
        <v>24</v>
      </c>
      <c r="O49" s="22">
        <v>67</v>
      </c>
      <c r="P49" s="22">
        <v>53</v>
      </c>
      <c r="Q49" s="22">
        <v>76</v>
      </c>
      <c r="R49" s="22">
        <v>93</v>
      </c>
      <c r="S49" s="22">
        <v>78</v>
      </c>
      <c r="T49" s="22">
        <v>73</v>
      </c>
      <c r="U49" s="22">
        <v>53</v>
      </c>
      <c r="V49" s="22">
        <v>59</v>
      </c>
      <c r="W49" s="23">
        <v>35</v>
      </c>
      <c r="X49" s="46">
        <f>SUM(C49:W49)</f>
        <v>3339</v>
      </c>
    </row>
    <row r="50" spans="1:27" hidden="1">
      <c r="A50" s="185"/>
      <c r="B50" s="4" t="s">
        <v>111</v>
      </c>
      <c r="C50" s="131">
        <f>+C49-C44</f>
        <v>96</v>
      </c>
      <c r="D50" s="132">
        <f t="shared" ref="D50:X50" si="14">+D49-D44</f>
        <v>85</v>
      </c>
      <c r="E50" s="132">
        <f t="shared" si="14"/>
        <v>144</v>
      </c>
      <c r="F50" s="132">
        <f t="shared" si="14"/>
        <v>45</v>
      </c>
      <c r="G50" s="132">
        <f t="shared" si="14"/>
        <v>170</v>
      </c>
      <c r="H50" s="132">
        <f t="shared" si="14"/>
        <v>64</v>
      </c>
      <c r="I50" s="132">
        <f t="shared" si="14"/>
        <v>712</v>
      </c>
      <c r="J50" s="132">
        <f t="shared" si="14"/>
        <v>50</v>
      </c>
      <c r="K50" s="133">
        <f t="shared" si="14"/>
        <v>6</v>
      </c>
      <c r="L50" s="132">
        <f t="shared" si="14"/>
        <v>9</v>
      </c>
      <c r="M50" s="132">
        <f t="shared" si="14"/>
        <v>16</v>
      </c>
      <c r="N50" s="132">
        <f t="shared" si="14"/>
        <v>10</v>
      </c>
      <c r="O50" s="132">
        <f t="shared" si="14"/>
        <v>36</v>
      </c>
      <c r="P50" s="132">
        <f t="shared" si="14"/>
        <v>23</v>
      </c>
      <c r="Q50" s="132">
        <f t="shared" si="14"/>
        <v>31</v>
      </c>
      <c r="R50" s="132">
        <f t="shared" si="14"/>
        <v>51</v>
      </c>
      <c r="S50" s="132">
        <f t="shared" si="14"/>
        <v>36</v>
      </c>
      <c r="T50" s="132">
        <f t="shared" si="14"/>
        <v>37</v>
      </c>
      <c r="U50" s="132">
        <f t="shared" si="14"/>
        <v>27</v>
      </c>
      <c r="V50" s="132">
        <f t="shared" si="14"/>
        <v>29</v>
      </c>
      <c r="W50" s="116">
        <f t="shared" si="14"/>
        <v>13</v>
      </c>
      <c r="X50" s="116">
        <f t="shared" si="14"/>
        <v>1690</v>
      </c>
    </row>
    <row r="51" spans="1:27" s="160" customFormat="1">
      <c r="A51" s="185"/>
      <c r="B51" s="154" t="s">
        <v>10</v>
      </c>
      <c r="C51" s="155">
        <v>375</v>
      </c>
      <c r="D51" s="156">
        <v>266</v>
      </c>
      <c r="E51" s="156">
        <v>660</v>
      </c>
      <c r="F51" s="156">
        <v>209</v>
      </c>
      <c r="G51" s="156">
        <v>672</v>
      </c>
      <c r="H51" s="156">
        <v>310</v>
      </c>
      <c r="I51" s="157">
        <v>2646</v>
      </c>
      <c r="J51" s="156">
        <v>175</v>
      </c>
      <c r="K51" s="156">
        <v>265</v>
      </c>
      <c r="L51" s="156">
        <v>42</v>
      </c>
      <c r="M51" s="156">
        <v>77</v>
      </c>
      <c r="N51" s="156">
        <v>53</v>
      </c>
      <c r="O51" s="156">
        <v>187</v>
      </c>
      <c r="P51" s="156">
        <v>98</v>
      </c>
      <c r="Q51" s="156">
        <v>156</v>
      </c>
      <c r="R51" s="156">
        <v>182</v>
      </c>
      <c r="S51" s="156">
        <v>161</v>
      </c>
      <c r="T51" s="156">
        <v>154</v>
      </c>
      <c r="U51" s="156">
        <v>101</v>
      </c>
      <c r="V51" s="156">
        <v>125</v>
      </c>
      <c r="W51" s="158">
        <v>72</v>
      </c>
      <c r="X51" s="159">
        <f>SUM(C51:W51)</f>
        <v>6986</v>
      </c>
    </row>
    <row r="52" spans="1:27">
      <c r="A52" s="185"/>
      <c r="B52" s="8" t="s">
        <v>50</v>
      </c>
      <c r="C52" s="16">
        <f t="shared" ref="C52:X52" si="15">C51/C31</f>
        <v>0.223081499107674</v>
      </c>
      <c r="D52" s="17">
        <f t="shared" si="15"/>
        <v>0.22334172963895885</v>
      </c>
      <c r="E52" s="17">
        <f t="shared" si="15"/>
        <v>0.23412557644554807</v>
      </c>
      <c r="F52" s="17">
        <f t="shared" si="15"/>
        <v>0.22570194384449244</v>
      </c>
      <c r="G52" s="17">
        <f t="shared" si="15"/>
        <v>0.24833702882483372</v>
      </c>
      <c r="H52" s="17">
        <f t="shared" si="15"/>
        <v>0.24939662107803701</v>
      </c>
      <c r="I52" s="17">
        <f t="shared" si="15"/>
        <v>0.25026009647214603</v>
      </c>
      <c r="J52" s="17">
        <f t="shared" si="15"/>
        <v>0.25584795321637427</v>
      </c>
      <c r="K52" s="17">
        <f t="shared" si="15"/>
        <v>0.20866141732283464</v>
      </c>
      <c r="L52" s="17">
        <f t="shared" si="15"/>
        <v>0.19718309859154928</v>
      </c>
      <c r="M52" s="17">
        <f t="shared" si="15"/>
        <v>0.21813031161473087</v>
      </c>
      <c r="N52" s="17">
        <f t="shared" si="15"/>
        <v>0.24311926605504589</v>
      </c>
      <c r="O52" s="17">
        <f t="shared" si="15"/>
        <v>0.22639225181598063</v>
      </c>
      <c r="P52" s="17">
        <f t="shared" si="15"/>
        <v>0.20806794055201699</v>
      </c>
      <c r="Q52" s="17">
        <f t="shared" si="15"/>
        <v>0.23008849557522124</v>
      </c>
      <c r="R52" s="17">
        <f t="shared" si="15"/>
        <v>0.20066152149944874</v>
      </c>
      <c r="S52" s="17">
        <f t="shared" si="15"/>
        <v>0.24357034795763993</v>
      </c>
      <c r="T52" s="17">
        <f t="shared" si="15"/>
        <v>0.20026007802340703</v>
      </c>
      <c r="U52" s="17">
        <f t="shared" si="15"/>
        <v>0.21353065539112051</v>
      </c>
      <c r="V52" s="17">
        <f t="shared" si="15"/>
        <v>0.25720164609053497</v>
      </c>
      <c r="W52" s="18">
        <f t="shared" si="15"/>
        <v>0.20869565217391303</v>
      </c>
      <c r="X52" s="18">
        <f t="shared" si="15"/>
        <v>0.23686976570711693</v>
      </c>
    </row>
    <row r="53" spans="1:27">
      <c r="A53" s="185"/>
      <c r="B53" s="134" t="s">
        <v>11</v>
      </c>
      <c r="C53" s="135">
        <v>133</v>
      </c>
      <c r="D53" s="136">
        <v>52</v>
      </c>
      <c r="E53" s="136">
        <v>228</v>
      </c>
      <c r="F53" s="136">
        <v>56</v>
      </c>
      <c r="G53" s="136">
        <v>235</v>
      </c>
      <c r="H53" s="136">
        <v>70</v>
      </c>
      <c r="I53" s="136">
        <v>780</v>
      </c>
      <c r="J53" s="136">
        <v>38</v>
      </c>
      <c r="K53" s="136">
        <v>249</v>
      </c>
      <c r="L53" s="136">
        <v>15</v>
      </c>
      <c r="M53" s="136">
        <v>33</v>
      </c>
      <c r="N53" s="136">
        <v>15</v>
      </c>
      <c r="O53" s="136">
        <v>88</v>
      </c>
      <c r="P53" s="136">
        <v>18</v>
      </c>
      <c r="Q53" s="136">
        <v>47</v>
      </c>
      <c r="R53" s="136">
        <v>59</v>
      </c>
      <c r="S53" s="136">
        <v>38</v>
      </c>
      <c r="T53" s="136">
        <v>46</v>
      </c>
      <c r="U53" s="136">
        <v>28</v>
      </c>
      <c r="V53" s="136">
        <v>36</v>
      </c>
      <c r="W53" s="137">
        <v>20</v>
      </c>
      <c r="X53" s="138">
        <f>SUM(C53:W53)</f>
        <v>2284</v>
      </c>
    </row>
    <row r="54" spans="1:27">
      <c r="A54" s="185"/>
      <c r="B54" s="8" t="s">
        <v>49</v>
      </c>
      <c r="C54" s="16">
        <f t="shared" ref="C54:W54" si="16">C53/C31</f>
        <v>7.9119571683521711E-2</v>
      </c>
      <c r="D54" s="17">
        <f t="shared" si="16"/>
        <v>4.3660789252728802E-2</v>
      </c>
      <c r="E54" s="17">
        <f t="shared" si="16"/>
        <v>8.0879744590280245E-2</v>
      </c>
      <c r="F54" s="17">
        <f t="shared" si="16"/>
        <v>6.0475161987041039E-2</v>
      </c>
      <c r="G54" s="17">
        <f t="shared" si="16"/>
        <v>8.6844050258684399E-2</v>
      </c>
      <c r="H54" s="17">
        <f t="shared" si="16"/>
        <v>5.6315366049879322E-2</v>
      </c>
      <c r="I54" s="17">
        <f t="shared" si="16"/>
        <v>7.3772817554147357E-2</v>
      </c>
      <c r="J54" s="17">
        <f t="shared" si="16"/>
        <v>5.5555555555555552E-2</v>
      </c>
      <c r="K54" s="17">
        <f t="shared" si="16"/>
        <v>0.19606299212598424</v>
      </c>
      <c r="L54" s="17">
        <f t="shared" si="16"/>
        <v>7.0422535211267609E-2</v>
      </c>
      <c r="M54" s="17">
        <f t="shared" si="16"/>
        <v>9.3484419263456089E-2</v>
      </c>
      <c r="N54" s="17">
        <f t="shared" si="16"/>
        <v>6.8807339449541288E-2</v>
      </c>
      <c r="O54" s="17">
        <f t="shared" si="16"/>
        <v>0.10653753026634383</v>
      </c>
      <c r="P54" s="17">
        <f t="shared" si="16"/>
        <v>3.8216560509554139E-2</v>
      </c>
      <c r="Q54" s="17">
        <f t="shared" si="16"/>
        <v>6.9321533923303841E-2</v>
      </c>
      <c r="R54" s="17">
        <f t="shared" si="16"/>
        <v>6.5049614112458659E-2</v>
      </c>
      <c r="S54" s="17">
        <f t="shared" si="16"/>
        <v>5.7488653555219364E-2</v>
      </c>
      <c r="T54" s="17">
        <f t="shared" si="16"/>
        <v>5.9817945383615082E-2</v>
      </c>
      <c r="U54" s="17">
        <f t="shared" si="16"/>
        <v>5.9196617336152217E-2</v>
      </c>
      <c r="V54" s="17">
        <f t="shared" si="16"/>
        <v>7.407407407407407E-2</v>
      </c>
      <c r="W54" s="18">
        <f t="shared" si="16"/>
        <v>5.7971014492753624E-2</v>
      </c>
      <c r="X54" s="18">
        <f>+X53/X31</f>
        <v>7.7442104906248935E-2</v>
      </c>
    </row>
    <row r="55" spans="1:27">
      <c r="A55" s="185"/>
      <c r="B55" s="139" t="s">
        <v>12</v>
      </c>
      <c r="C55" s="140">
        <v>216</v>
      </c>
      <c r="D55" s="141">
        <v>135</v>
      </c>
      <c r="E55" s="141">
        <v>307</v>
      </c>
      <c r="F55" s="141">
        <v>44</v>
      </c>
      <c r="G55" s="141">
        <v>167</v>
      </c>
      <c r="H55" s="141">
        <v>87</v>
      </c>
      <c r="I55" s="141">
        <v>1433</v>
      </c>
      <c r="J55" s="141">
        <v>64</v>
      </c>
      <c r="K55" s="141">
        <v>17</v>
      </c>
      <c r="L55" s="141">
        <v>15</v>
      </c>
      <c r="M55" s="141">
        <v>31</v>
      </c>
      <c r="N55" s="141">
        <v>19</v>
      </c>
      <c r="O55" s="141">
        <v>43</v>
      </c>
      <c r="P55" s="141">
        <v>24</v>
      </c>
      <c r="Q55" s="141">
        <v>72</v>
      </c>
      <c r="R55" s="141">
        <v>138</v>
      </c>
      <c r="S55" s="141">
        <v>50</v>
      </c>
      <c r="T55" s="141">
        <v>68</v>
      </c>
      <c r="U55" s="141">
        <v>35</v>
      </c>
      <c r="V55" s="141">
        <v>41</v>
      </c>
      <c r="W55" s="142">
        <v>19</v>
      </c>
      <c r="X55" s="143">
        <f>SUM(C55:W55)</f>
        <v>3025</v>
      </c>
    </row>
    <row r="56" spans="1:27">
      <c r="A56" s="185"/>
      <c r="B56" s="8" t="s">
        <v>48</v>
      </c>
      <c r="C56" s="16">
        <f t="shared" ref="C56:W56" si="17">C55/C31</f>
        <v>0.12849494348602022</v>
      </c>
      <c r="D56" s="17">
        <f t="shared" si="17"/>
        <v>0.11335012594458438</v>
      </c>
      <c r="E56" s="17">
        <f t="shared" si="17"/>
        <v>0.10890386661936857</v>
      </c>
      <c r="F56" s="17">
        <f t="shared" si="17"/>
        <v>4.7516198704103674E-2</v>
      </c>
      <c r="G56" s="17">
        <f t="shared" si="17"/>
        <v>6.171470805617147E-2</v>
      </c>
      <c r="H56" s="17">
        <f t="shared" si="17"/>
        <v>6.9991954947707158E-2</v>
      </c>
      <c r="I56" s="17">
        <f t="shared" si="17"/>
        <v>0.13553390712191432</v>
      </c>
      <c r="J56" s="17">
        <f t="shared" si="17"/>
        <v>9.3567251461988299E-2</v>
      </c>
      <c r="K56" s="17">
        <f t="shared" si="17"/>
        <v>1.3385826771653543E-2</v>
      </c>
      <c r="L56" s="17">
        <f t="shared" si="17"/>
        <v>7.0422535211267609E-2</v>
      </c>
      <c r="M56" s="17">
        <f t="shared" si="17"/>
        <v>8.7818696883852687E-2</v>
      </c>
      <c r="N56" s="17">
        <f t="shared" si="17"/>
        <v>8.7155963302752298E-2</v>
      </c>
      <c r="O56" s="17">
        <f t="shared" si="17"/>
        <v>5.2058111380145281E-2</v>
      </c>
      <c r="P56" s="17">
        <f t="shared" si="17"/>
        <v>5.0955414012738856E-2</v>
      </c>
      <c r="Q56" s="17">
        <f t="shared" si="17"/>
        <v>0.10619469026548672</v>
      </c>
      <c r="R56" s="17">
        <f t="shared" si="17"/>
        <v>0.15214994487320838</v>
      </c>
      <c r="S56" s="17">
        <f t="shared" si="17"/>
        <v>7.564296520423601E-2</v>
      </c>
      <c r="T56" s="17">
        <f t="shared" si="17"/>
        <v>8.8426527958387513E-2</v>
      </c>
      <c r="U56" s="17">
        <f t="shared" si="17"/>
        <v>7.399577167019028E-2</v>
      </c>
      <c r="V56" s="17">
        <f t="shared" si="17"/>
        <v>8.4362139917695478E-2</v>
      </c>
      <c r="W56" s="18">
        <f t="shared" si="17"/>
        <v>5.5072463768115941E-2</v>
      </c>
      <c r="X56" s="18">
        <f>+X55/X31</f>
        <v>0.10256671074492252</v>
      </c>
    </row>
    <row r="57" spans="1:27" s="1" customFormat="1">
      <c r="A57" s="185"/>
      <c r="B57" s="144" t="s">
        <v>76</v>
      </c>
      <c r="C57" s="145">
        <v>494</v>
      </c>
      <c r="D57" s="146">
        <v>364</v>
      </c>
      <c r="E57" s="146">
        <v>340</v>
      </c>
      <c r="F57" s="146">
        <v>282</v>
      </c>
      <c r="G57" s="146">
        <v>672</v>
      </c>
      <c r="H57" s="146">
        <v>431</v>
      </c>
      <c r="I57" s="146">
        <v>1304</v>
      </c>
      <c r="J57" s="146">
        <v>175</v>
      </c>
      <c r="K57" s="146">
        <v>1113</v>
      </c>
      <c r="L57" s="146">
        <v>95</v>
      </c>
      <c r="M57" s="146">
        <v>91</v>
      </c>
      <c r="N57" s="146">
        <v>71</v>
      </c>
      <c r="O57" s="146">
        <v>421</v>
      </c>
      <c r="P57" s="146">
        <v>169</v>
      </c>
      <c r="Q57" s="146">
        <v>165</v>
      </c>
      <c r="R57" s="146">
        <v>212</v>
      </c>
      <c r="S57" s="146">
        <v>285</v>
      </c>
      <c r="T57" s="146">
        <v>154</v>
      </c>
      <c r="U57" s="146">
        <v>128</v>
      </c>
      <c r="V57" s="146">
        <v>101</v>
      </c>
      <c r="W57" s="147">
        <v>150</v>
      </c>
      <c r="X57" s="148">
        <f>SUM(C57:W57)</f>
        <v>7217</v>
      </c>
    </row>
    <row r="58" spans="1:27" s="1" customFormat="1">
      <c r="A58" s="185"/>
      <c r="B58" s="8" t="s">
        <v>45</v>
      </c>
      <c r="C58" s="16">
        <f t="shared" ref="C58:X58" si="18">+C57/C31</f>
        <v>0.29387269482450923</v>
      </c>
      <c r="D58" s="17">
        <f t="shared" si="18"/>
        <v>0.3056255247691016</v>
      </c>
      <c r="E58" s="17">
        <f t="shared" si="18"/>
        <v>0.12061014544164597</v>
      </c>
      <c r="F58" s="17">
        <f t="shared" si="18"/>
        <v>0.30453563714902809</v>
      </c>
      <c r="G58" s="17">
        <f t="shared" si="18"/>
        <v>0.24833702882483372</v>
      </c>
      <c r="H58" s="17">
        <f t="shared" si="18"/>
        <v>0.34674175382139982</v>
      </c>
      <c r="I58" s="17">
        <f t="shared" si="18"/>
        <v>0.12333301806488224</v>
      </c>
      <c r="J58" s="17">
        <f t="shared" si="18"/>
        <v>0.25584795321637427</v>
      </c>
      <c r="K58" s="17">
        <f t="shared" si="18"/>
        <v>0.87637795275590546</v>
      </c>
      <c r="L58" s="17">
        <f t="shared" si="18"/>
        <v>0.4460093896713615</v>
      </c>
      <c r="M58" s="17">
        <f t="shared" si="18"/>
        <v>0.25779036827195467</v>
      </c>
      <c r="N58" s="17">
        <f t="shared" si="18"/>
        <v>0.3256880733944954</v>
      </c>
      <c r="O58" s="17">
        <f t="shared" si="18"/>
        <v>0.50968523002421307</v>
      </c>
      <c r="P58" s="17">
        <f t="shared" si="18"/>
        <v>0.35881104033970274</v>
      </c>
      <c r="Q58" s="17">
        <f t="shared" si="18"/>
        <v>0.24336283185840707</v>
      </c>
      <c r="R58" s="17">
        <f t="shared" si="18"/>
        <v>0.23373759647188533</v>
      </c>
      <c r="S58" s="17">
        <f t="shared" si="18"/>
        <v>0.43116490166414523</v>
      </c>
      <c r="T58" s="17">
        <f t="shared" si="18"/>
        <v>0.20026007802340703</v>
      </c>
      <c r="U58" s="17">
        <f t="shared" si="18"/>
        <v>0.27061310782241016</v>
      </c>
      <c r="V58" s="17">
        <f t="shared" si="18"/>
        <v>0.20781893004115226</v>
      </c>
      <c r="W58" s="18">
        <f t="shared" si="18"/>
        <v>0.43478260869565216</v>
      </c>
      <c r="X58" s="18">
        <f t="shared" si="18"/>
        <v>0.24470213270945648</v>
      </c>
    </row>
    <row r="59" spans="1:27">
      <c r="A59" s="185"/>
      <c r="B59" s="149" t="s">
        <v>46</v>
      </c>
      <c r="C59" s="150">
        <v>544</v>
      </c>
      <c r="D59" s="151">
        <v>320</v>
      </c>
      <c r="E59" s="151">
        <v>1022</v>
      </c>
      <c r="F59" s="151">
        <v>291</v>
      </c>
      <c r="G59" s="151">
        <v>665</v>
      </c>
      <c r="H59" s="151">
        <v>296</v>
      </c>
      <c r="I59" s="151">
        <v>2778</v>
      </c>
      <c r="J59" s="151">
        <v>209</v>
      </c>
      <c r="K59" s="151">
        <v>43</v>
      </c>
      <c r="L59" s="151">
        <v>51</v>
      </c>
      <c r="M59" s="151">
        <v>136</v>
      </c>
      <c r="N59" s="151">
        <v>56</v>
      </c>
      <c r="O59" s="151">
        <v>196</v>
      </c>
      <c r="P59" s="151">
        <v>129</v>
      </c>
      <c r="Q59" s="151">
        <v>240</v>
      </c>
      <c r="R59" s="151">
        <v>313</v>
      </c>
      <c r="S59" s="151">
        <v>165</v>
      </c>
      <c r="T59" s="151">
        <v>266</v>
      </c>
      <c r="U59" s="151">
        <v>147</v>
      </c>
      <c r="V59" s="151">
        <v>194</v>
      </c>
      <c r="W59" s="152">
        <v>93</v>
      </c>
      <c r="X59" s="153">
        <f>SUM(C59:W59)</f>
        <v>8154</v>
      </c>
    </row>
    <row r="60" spans="1:27" ht="13.8" thickBot="1">
      <c r="A60" s="186"/>
      <c r="B60" s="9" t="s">
        <v>47</v>
      </c>
      <c r="C60" s="27">
        <f t="shared" ref="C60:X60" si="19">C59/C31</f>
        <v>0.3236168947055324</v>
      </c>
      <c r="D60" s="28">
        <f t="shared" si="19"/>
        <v>0.2686817800167926</v>
      </c>
      <c r="E60" s="28">
        <f t="shared" si="19"/>
        <v>0.36253990776871231</v>
      </c>
      <c r="F60" s="28">
        <f t="shared" si="19"/>
        <v>0.31425485961123112</v>
      </c>
      <c r="G60" s="28">
        <f t="shared" si="19"/>
        <v>0.24575018477457503</v>
      </c>
      <c r="H60" s="28">
        <f t="shared" si="19"/>
        <v>0.23813354786806115</v>
      </c>
      <c r="I60" s="28">
        <f t="shared" si="19"/>
        <v>0.26274472713515556</v>
      </c>
      <c r="J60" s="28">
        <f t="shared" si="19"/>
        <v>0.30555555555555558</v>
      </c>
      <c r="K60" s="28">
        <f t="shared" si="19"/>
        <v>3.3858267716535433E-2</v>
      </c>
      <c r="L60" s="28">
        <f t="shared" si="19"/>
        <v>0.23943661971830985</v>
      </c>
      <c r="M60" s="28">
        <f t="shared" si="19"/>
        <v>0.38526912181303113</v>
      </c>
      <c r="N60" s="28">
        <f t="shared" si="19"/>
        <v>0.25688073394495414</v>
      </c>
      <c r="O60" s="28">
        <f t="shared" si="19"/>
        <v>0.23728813559322035</v>
      </c>
      <c r="P60" s="28">
        <f t="shared" si="19"/>
        <v>0.27388535031847133</v>
      </c>
      <c r="Q60" s="28">
        <f t="shared" si="19"/>
        <v>0.35398230088495575</v>
      </c>
      <c r="R60" s="28">
        <f t="shared" si="19"/>
        <v>0.34509371554575524</v>
      </c>
      <c r="S60" s="28">
        <f t="shared" si="19"/>
        <v>0.24962178517397882</v>
      </c>
      <c r="T60" s="28">
        <f t="shared" si="19"/>
        <v>0.34590377113133941</v>
      </c>
      <c r="U60" s="28">
        <f t="shared" si="19"/>
        <v>0.31078224101479918</v>
      </c>
      <c r="V60" s="28">
        <f t="shared" si="19"/>
        <v>0.3991769547325103</v>
      </c>
      <c r="W60" s="29">
        <f t="shared" si="19"/>
        <v>0.26956521739130435</v>
      </c>
      <c r="X60" s="29">
        <f t="shared" si="19"/>
        <v>0.27647238327738788</v>
      </c>
    </row>
    <row r="61" spans="1:27" ht="13.8" thickTop="1">
      <c r="A61" s="181" t="s">
        <v>13</v>
      </c>
      <c r="B61" s="10" t="s">
        <v>114</v>
      </c>
      <c r="C61" s="53">
        <v>5187</v>
      </c>
      <c r="D61" s="54">
        <v>3353</v>
      </c>
      <c r="E61" s="54">
        <v>10046</v>
      </c>
      <c r="F61" s="54">
        <v>3561</v>
      </c>
      <c r="G61" s="54">
        <v>9247</v>
      </c>
      <c r="H61" s="54">
        <v>4628</v>
      </c>
      <c r="I61" s="54">
        <v>45418</v>
      </c>
      <c r="J61" s="54">
        <v>1449</v>
      </c>
      <c r="K61" s="54">
        <v>1727</v>
      </c>
      <c r="L61" s="54">
        <v>845</v>
      </c>
      <c r="M61" s="54">
        <v>714</v>
      </c>
      <c r="N61" s="54">
        <v>627</v>
      </c>
      <c r="O61" s="54">
        <v>1863</v>
      </c>
      <c r="P61" s="54">
        <v>3391</v>
      </c>
      <c r="Q61" s="54">
        <v>1684</v>
      </c>
      <c r="R61" s="54">
        <v>2298</v>
      </c>
      <c r="S61" s="54">
        <v>1482</v>
      </c>
      <c r="T61" s="54">
        <v>2732</v>
      </c>
      <c r="U61" s="54">
        <v>1584</v>
      </c>
      <c r="V61" s="54">
        <v>1313</v>
      </c>
      <c r="W61" s="55">
        <v>926</v>
      </c>
      <c r="X61" s="56">
        <f>SUM(C61:W61)</f>
        <v>104075</v>
      </c>
    </row>
    <row r="62" spans="1:27">
      <c r="A62" s="182"/>
      <c r="B62" s="4" t="s">
        <v>115</v>
      </c>
      <c r="C62" s="100">
        <v>5339</v>
      </c>
      <c r="D62" s="101">
        <v>3343</v>
      </c>
      <c r="E62" s="101">
        <v>9992</v>
      </c>
      <c r="F62" s="101">
        <v>3566</v>
      </c>
      <c r="G62" s="101">
        <v>9148</v>
      </c>
      <c r="H62" s="101">
        <v>4690</v>
      </c>
      <c r="I62" s="101">
        <v>43448</v>
      </c>
      <c r="J62" s="101">
        <v>1404</v>
      </c>
      <c r="K62" s="101">
        <v>1746</v>
      </c>
      <c r="L62" s="101">
        <v>847</v>
      </c>
      <c r="M62" s="101">
        <v>684</v>
      </c>
      <c r="N62" s="101">
        <v>610</v>
      </c>
      <c r="O62" s="101">
        <v>2017</v>
      </c>
      <c r="P62" s="101">
        <v>3312</v>
      </c>
      <c r="Q62" s="101">
        <v>1678</v>
      </c>
      <c r="R62" s="101">
        <v>2288</v>
      </c>
      <c r="S62" s="101">
        <v>1506</v>
      </c>
      <c r="T62" s="101">
        <v>2571</v>
      </c>
      <c r="U62" s="101">
        <v>1636</v>
      </c>
      <c r="V62" s="101">
        <v>1306</v>
      </c>
      <c r="W62" s="102">
        <v>883</v>
      </c>
      <c r="X62" s="123">
        <f>SUM(C62:W62)</f>
        <v>102014</v>
      </c>
    </row>
    <row r="63" spans="1:27">
      <c r="A63" s="182"/>
      <c r="B63" s="4" t="s">
        <v>14</v>
      </c>
      <c r="C63" s="16">
        <f>C61/C5</f>
        <v>0.24798011187072716</v>
      </c>
      <c r="D63" s="17">
        <f>D61/D5</f>
        <v>0.24406754986169749</v>
      </c>
      <c r="E63" s="17">
        <f>E61/E5</f>
        <v>0.28514660384320628</v>
      </c>
      <c r="F63" s="17">
        <f>F61/F5</f>
        <v>0.32162210982658962</v>
      </c>
      <c r="G63" s="17">
        <f>G61/G5</f>
        <v>0.41999364127719491</v>
      </c>
      <c r="H63" s="17">
        <f>H61/H5</f>
        <v>0.29528488483379062</v>
      </c>
      <c r="I63" s="17">
        <f>I61/I5</f>
        <v>0.35115200247409928</v>
      </c>
      <c r="J63" s="17">
        <f>J61/J5</f>
        <v>0.1730975988531836</v>
      </c>
      <c r="K63" s="17">
        <f>K61/K5</f>
        <v>0.49697841726618708</v>
      </c>
      <c r="L63" s="17">
        <f>L61/L5</f>
        <v>0.32129277566539927</v>
      </c>
      <c r="M63" s="17">
        <f>M61/M5</f>
        <v>0.1513353115727003</v>
      </c>
      <c r="N63" s="17">
        <f>N61/N5</f>
        <v>0.27356020942408377</v>
      </c>
      <c r="O63" s="17">
        <f>O61/O5</f>
        <v>0.28865819646730712</v>
      </c>
      <c r="P63" s="17">
        <f>P61/P5</f>
        <v>0.60510349750178449</v>
      </c>
      <c r="Q63" s="17">
        <f>Q61/Q5</f>
        <v>0.17344731692244308</v>
      </c>
      <c r="R63" s="17">
        <f>R61/R5</f>
        <v>0.19507640067911713</v>
      </c>
      <c r="S63" s="17">
        <f>S61/S5</f>
        <v>0.20059556036816459</v>
      </c>
      <c r="T63" s="17">
        <f>T61/T5</f>
        <v>0.27424212005621362</v>
      </c>
      <c r="U63" s="17">
        <f>U61/U5</f>
        <v>0.22801209155030949</v>
      </c>
      <c r="V63" s="17">
        <f>V61/V5</f>
        <v>0.17276315789473684</v>
      </c>
      <c r="W63" s="18">
        <f>W61/W5</f>
        <v>0.26018544534981736</v>
      </c>
      <c r="X63" s="18">
        <f>X61/X5</f>
        <v>0.30748027192394167</v>
      </c>
    </row>
    <row r="64" spans="1:27">
      <c r="A64" s="182"/>
      <c r="B64" s="124" t="s">
        <v>80</v>
      </c>
      <c r="C64" s="13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5"/>
      <c r="X64" s="15"/>
      <c r="Z64" s="164" t="s">
        <v>86</v>
      </c>
      <c r="AA64" s="165" t="s">
        <v>87</v>
      </c>
    </row>
    <row r="65" spans="1:30">
      <c r="A65" s="182"/>
      <c r="B65" s="57" t="s">
        <v>61</v>
      </c>
      <c r="C65" s="58">
        <v>1085</v>
      </c>
      <c r="D65" s="59">
        <v>424</v>
      </c>
      <c r="E65" s="59">
        <v>250</v>
      </c>
      <c r="F65" s="59">
        <v>599</v>
      </c>
      <c r="G65" s="59">
        <v>1596</v>
      </c>
      <c r="H65" s="59">
        <v>405</v>
      </c>
      <c r="I65" s="59">
        <v>3658</v>
      </c>
      <c r="J65" s="59">
        <v>223</v>
      </c>
      <c r="K65" s="59">
        <v>1206</v>
      </c>
      <c r="L65" s="59">
        <v>363</v>
      </c>
      <c r="M65" s="59">
        <v>113</v>
      </c>
      <c r="N65" s="59">
        <v>89</v>
      </c>
      <c r="O65" s="59">
        <v>568</v>
      </c>
      <c r="P65" s="59">
        <v>1029</v>
      </c>
      <c r="Q65" s="59">
        <v>252</v>
      </c>
      <c r="R65" s="59">
        <v>295</v>
      </c>
      <c r="S65" s="59">
        <v>299</v>
      </c>
      <c r="T65" s="59">
        <v>181</v>
      </c>
      <c r="U65" s="59">
        <v>586</v>
      </c>
      <c r="V65" s="59">
        <v>201</v>
      </c>
      <c r="W65" s="60">
        <v>389</v>
      </c>
      <c r="X65" s="60">
        <f>SUM(C65:W65)</f>
        <v>13811</v>
      </c>
      <c r="Y65" s="168"/>
      <c r="Z65" s="162" t="s">
        <v>88</v>
      </c>
      <c r="AA65" s="167">
        <v>15765</v>
      </c>
      <c r="AC65" s="180" t="s">
        <v>113</v>
      </c>
      <c r="AD65" s="180"/>
    </row>
    <row r="66" spans="1:30">
      <c r="A66" s="182"/>
      <c r="B66" s="11" t="s">
        <v>53</v>
      </c>
      <c r="C66" s="16">
        <f>C65/C61</f>
        <v>0.20917678812415655</v>
      </c>
      <c r="D66" s="17">
        <f t="shared" ref="D66:W66" si="20">D65/D61</f>
        <v>0.12645392186101997</v>
      </c>
      <c r="E66" s="17">
        <f t="shared" si="20"/>
        <v>2.4885526577742387E-2</v>
      </c>
      <c r="F66" s="17">
        <f t="shared" si="20"/>
        <v>0.16821117663577648</v>
      </c>
      <c r="G66" s="17">
        <f t="shared" si="20"/>
        <v>0.17259651778955337</v>
      </c>
      <c r="H66" s="17">
        <f t="shared" si="20"/>
        <v>8.751080380293863E-2</v>
      </c>
      <c r="I66" s="17">
        <f t="shared" si="20"/>
        <v>8.0540754766832534E-2</v>
      </c>
      <c r="J66" s="17">
        <f t="shared" si="20"/>
        <v>0.15389924085576259</v>
      </c>
      <c r="K66" s="17">
        <f t="shared" si="20"/>
        <v>0.69832078749276205</v>
      </c>
      <c r="L66" s="17">
        <f t="shared" si="20"/>
        <v>0.42958579881656805</v>
      </c>
      <c r="M66" s="17">
        <f t="shared" si="20"/>
        <v>0.15826330532212884</v>
      </c>
      <c r="N66" s="17">
        <f t="shared" si="20"/>
        <v>0.1419457735247209</v>
      </c>
      <c r="O66" s="17">
        <f t="shared" si="20"/>
        <v>0.30488459473966723</v>
      </c>
      <c r="P66" s="17">
        <f t="shared" si="20"/>
        <v>0.3034503096431731</v>
      </c>
      <c r="Q66" s="17">
        <f t="shared" si="20"/>
        <v>0.1496437054631829</v>
      </c>
      <c r="R66" s="17">
        <f t="shared" si="20"/>
        <v>0.12837249782419496</v>
      </c>
      <c r="S66" s="17">
        <f t="shared" si="20"/>
        <v>0.20175438596491227</v>
      </c>
      <c r="T66" s="17">
        <f t="shared" si="20"/>
        <v>6.6251830161054168E-2</v>
      </c>
      <c r="U66" s="17">
        <f t="shared" si="20"/>
        <v>0.36994949494949497</v>
      </c>
      <c r="V66" s="17">
        <f t="shared" si="20"/>
        <v>0.15308453922315307</v>
      </c>
      <c r="W66" s="18">
        <f t="shared" si="20"/>
        <v>0.42008639308855289</v>
      </c>
      <c r="X66" s="18"/>
      <c r="Z66" s="162" t="s">
        <v>89</v>
      </c>
      <c r="AA66" s="171">
        <v>29</v>
      </c>
      <c r="AC66" s="180"/>
      <c r="AD66" s="180"/>
    </row>
    <row r="67" spans="1:30">
      <c r="A67" s="182"/>
      <c r="B67" s="11" t="s">
        <v>15</v>
      </c>
      <c r="C67" s="16">
        <f>+C65/SUM($C$61:$W$61)</f>
        <v>1.0425174153254864E-2</v>
      </c>
      <c r="D67" s="17">
        <f t="shared" ref="D67:X67" si="21">+D65/SUM($C$61:$W$61)</f>
        <v>4.073985106894067E-3</v>
      </c>
      <c r="E67" s="17">
        <f t="shared" si="21"/>
        <v>2.4021138601969735E-3</v>
      </c>
      <c r="F67" s="17">
        <f t="shared" si="21"/>
        <v>5.7554648090319483E-3</v>
      </c>
      <c r="G67" s="17">
        <f t="shared" si="21"/>
        <v>1.5335094883497477E-2</v>
      </c>
      <c r="H67" s="17">
        <f t="shared" si="21"/>
        <v>3.8914244535190969E-3</v>
      </c>
      <c r="I67" s="17">
        <f t="shared" si="21"/>
        <v>3.5147730002402115E-2</v>
      </c>
      <c r="J67" s="17">
        <f t="shared" si="21"/>
        <v>2.1426855632957001E-3</v>
      </c>
      <c r="K67" s="17">
        <f t="shared" si="21"/>
        <v>1.15877972615902E-2</v>
      </c>
      <c r="L67" s="17">
        <f t="shared" si="21"/>
        <v>3.4878693250060054E-3</v>
      </c>
      <c r="M67" s="17">
        <f t="shared" si="21"/>
        <v>1.0857554648090319E-3</v>
      </c>
      <c r="N67" s="17">
        <f t="shared" si="21"/>
        <v>8.5515253423012246E-4</v>
      </c>
      <c r="O67" s="17">
        <f t="shared" si="21"/>
        <v>5.4576026903675233E-3</v>
      </c>
      <c r="P67" s="17">
        <f t="shared" si="21"/>
        <v>9.8871006485707416E-3</v>
      </c>
      <c r="Q67" s="17">
        <f t="shared" si="21"/>
        <v>2.4213307710785493E-3</v>
      </c>
      <c r="R67" s="17">
        <f t="shared" si="21"/>
        <v>2.8344943550324287E-3</v>
      </c>
      <c r="S67" s="17">
        <f t="shared" si="21"/>
        <v>2.8729281767955802E-3</v>
      </c>
      <c r="T67" s="17">
        <f t="shared" si="21"/>
        <v>1.7391304347826088E-3</v>
      </c>
      <c r="U67" s="17">
        <f t="shared" si="21"/>
        <v>5.6305548883017059E-3</v>
      </c>
      <c r="V67" s="17">
        <f t="shared" si="21"/>
        <v>1.9312995435983667E-3</v>
      </c>
      <c r="W67" s="18">
        <f t="shared" si="21"/>
        <v>3.7376891664664905E-3</v>
      </c>
      <c r="X67" s="18">
        <f t="shared" si="21"/>
        <v>0.13270237809272159</v>
      </c>
      <c r="Z67" s="162" t="s">
        <v>90</v>
      </c>
      <c r="AA67" s="171">
        <v>19905</v>
      </c>
      <c r="AB67" s="39">
        <f>+X68-AA67</f>
        <v>3815</v>
      </c>
      <c r="AC67" s="180"/>
      <c r="AD67" s="180"/>
    </row>
    <row r="68" spans="1:30">
      <c r="A68" s="182"/>
      <c r="B68" s="61" t="s">
        <v>107</v>
      </c>
      <c r="C68" s="62">
        <v>1403</v>
      </c>
      <c r="D68" s="63">
        <v>1348</v>
      </c>
      <c r="E68" s="63">
        <v>3446</v>
      </c>
      <c r="F68" s="63">
        <v>1500</v>
      </c>
      <c r="G68" s="63">
        <v>456</v>
      </c>
      <c r="H68" s="63">
        <v>2180</v>
      </c>
      <c r="I68" s="63">
        <v>6951</v>
      </c>
      <c r="J68" s="63">
        <v>230</v>
      </c>
      <c r="K68" s="63">
        <v>97</v>
      </c>
      <c r="L68" s="63">
        <v>231</v>
      </c>
      <c r="M68" s="63">
        <v>114</v>
      </c>
      <c r="N68" s="63">
        <v>302</v>
      </c>
      <c r="O68" s="63">
        <v>222</v>
      </c>
      <c r="P68" s="63">
        <v>1715</v>
      </c>
      <c r="Q68" s="63">
        <v>383</v>
      </c>
      <c r="R68" s="63">
        <v>578</v>
      </c>
      <c r="S68" s="63">
        <v>407</v>
      </c>
      <c r="T68" s="63">
        <v>1481</v>
      </c>
      <c r="U68" s="63">
        <v>224</v>
      </c>
      <c r="V68" s="63">
        <v>340</v>
      </c>
      <c r="W68" s="64">
        <v>112</v>
      </c>
      <c r="X68" s="64">
        <f>SUM(C68:W68)</f>
        <v>23720</v>
      </c>
      <c r="Y68" s="172"/>
      <c r="Z68" s="162" t="s">
        <v>91</v>
      </c>
      <c r="AA68" s="171">
        <v>178</v>
      </c>
      <c r="AC68" s="180"/>
      <c r="AD68" s="180"/>
    </row>
    <row r="69" spans="1:30">
      <c r="A69" s="182"/>
      <c r="B69" s="11" t="s">
        <v>53</v>
      </c>
      <c r="C69" s="16">
        <f>+C68/C61</f>
        <v>0.27048390206284945</v>
      </c>
      <c r="D69" s="17">
        <f t="shared" ref="D69:W69" si="22">+D68/D61</f>
        <v>0.40202803459588426</v>
      </c>
      <c r="E69" s="17">
        <f t="shared" si="22"/>
        <v>0.34302209834760106</v>
      </c>
      <c r="F69" s="17">
        <f t="shared" si="22"/>
        <v>0.42122999157540014</v>
      </c>
      <c r="G69" s="17">
        <f t="shared" si="22"/>
        <v>4.9313290797015248E-2</v>
      </c>
      <c r="H69" s="17">
        <f t="shared" si="22"/>
        <v>0.47104580812445979</v>
      </c>
      <c r="I69" s="17">
        <f t="shared" si="22"/>
        <v>0.15304504821876788</v>
      </c>
      <c r="J69" s="17">
        <f t="shared" si="22"/>
        <v>0.15873015873015872</v>
      </c>
      <c r="K69" s="17">
        <f t="shared" si="22"/>
        <v>5.61667631731326E-2</v>
      </c>
      <c r="L69" s="17">
        <f t="shared" si="22"/>
        <v>0.27337278106508878</v>
      </c>
      <c r="M69" s="17">
        <f t="shared" si="22"/>
        <v>0.15966386554621848</v>
      </c>
      <c r="N69" s="17">
        <f t="shared" si="22"/>
        <v>0.48165869218500795</v>
      </c>
      <c r="O69" s="17">
        <f t="shared" si="22"/>
        <v>0.11916264090177134</v>
      </c>
      <c r="P69" s="17">
        <f t="shared" si="22"/>
        <v>0.5057505160719552</v>
      </c>
      <c r="Q69" s="17">
        <f t="shared" si="22"/>
        <v>0.22743467933491687</v>
      </c>
      <c r="R69" s="17">
        <f t="shared" si="22"/>
        <v>0.2515230635335074</v>
      </c>
      <c r="S69" s="17">
        <f t="shared" si="22"/>
        <v>0.27462887989203777</v>
      </c>
      <c r="T69" s="17">
        <f t="shared" si="22"/>
        <v>0.5420937042459737</v>
      </c>
      <c r="U69" s="17">
        <f t="shared" si="22"/>
        <v>0.14141414141414141</v>
      </c>
      <c r="V69" s="17">
        <f t="shared" si="22"/>
        <v>0.25894897182025894</v>
      </c>
      <c r="W69" s="18">
        <f t="shared" si="22"/>
        <v>0.12095032397408208</v>
      </c>
      <c r="X69" s="18"/>
      <c r="Z69" s="162" t="s">
        <v>92</v>
      </c>
      <c r="AA69" s="171">
        <v>1890</v>
      </c>
      <c r="AC69" s="180"/>
      <c r="AD69" s="180"/>
    </row>
    <row r="70" spans="1:30">
      <c r="A70" s="182"/>
      <c r="B70" s="11" t="s">
        <v>15</v>
      </c>
      <c r="C70" s="16">
        <f>+C68/SUM($C$61:$W$61)</f>
        <v>1.3480662983425415E-2</v>
      </c>
      <c r="D70" s="17">
        <f t="shared" ref="D70:X70" si="23">+D68/SUM($C$61:$W$61)</f>
        <v>1.2952197934182081E-2</v>
      </c>
      <c r="E70" s="17">
        <f t="shared" si="23"/>
        <v>3.3110737448955083E-2</v>
      </c>
      <c r="F70" s="17">
        <f t="shared" si="23"/>
        <v>1.4412683161181839E-2</v>
      </c>
      <c r="G70" s="17">
        <f t="shared" si="23"/>
        <v>4.3814556809992798E-3</v>
      </c>
      <c r="H70" s="17">
        <f t="shared" si="23"/>
        <v>2.0946432860917609E-2</v>
      </c>
      <c r="I70" s="17">
        <f t="shared" si="23"/>
        <v>6.6788373768916651E-2</v>
      </c>
      <c r="J70" s="17">
        <f t="shared" si="23"/>
        <v>2.2099447513812156E-3</v>
      </c>
      <c r="K70" s="17">
        <f t="shared" si="23"/>
        <v>9.3202017775642567E-4</v>
      </c>
      <c r="L70" s="17">
        <f t="shared" si="23"/>
        <v>2.2195532068220035E-3</v>
      </c>
      <c r="M70" s="17">
        <f t="shared" si="23"/>
        <v>1.0953639202498199E-3</v>
      </c>
      <c r="N70" s="17">
        <f t="shared" si="23"/>
        <v>2.9017535431179438E-3</v>
      </c>
      <c r="O70" s="17">
        <f t="shared" si="23"/>
        <v>2.1330771078549122E-3</v>
      </c>
      <c r="P70" s="17">
        <f t="shared" si="23"/>
        <v>1.6478501080951238E-2</v>
      </c>
      <c r="Q70" s="17">
        <f t="shared" si="23"/>
        <v>3.6800384338217633E-3</v>
      </c>
      <c r="R70" s="17">
        <f t="shared" si="23"/>
        <v>5.5536872447754021E-3</v>
      </c>
      <c r="S70" s="17">
        <f t="shared" si="23"/>
        <v>3.9106413644006723E-3</v>
      </c>
      <c r="T70" s="17">
        <f t="shared" si="23"/>
        <v>1.4230122507806871E-2</v>
      </c>
      <c r="U70" s="17">
        <f t="shared" si="23"/>
        <v>2.152294018736488E-3</v>
      </c>
      <c r="V70" s="17">
        <f t="shared" si="23"/>
        <v>3.2668748498678839E-3</v>
      </c>
      <c r="W70" s="18">
        <f t="shared" si="23"/>
        <v>1.076147009368244E-3</v>
      </c>
      <c r="X70" s="18">
        <f t="shared" si="23"/>
        <v>0.22791256305548882</v>
      </c>
      <c r="Z70" s="162" t="s">
        <v>93</v>
      </c>
      <c r="AA70" s="169">
        <v>9457</v>
      </c>
      <c r="AC70" s="180"/>
      <c r="AD70" s="180"/>
    </row>
    <row r="71" spans="1:30">
      <c r="A71" s="182"/>
      <c r="B71" s="65" t="s">
        <v>16</v>
      </c>
      <c r="C71" s="66">
        <v>438</v>
      </c>
      <c r="D71" s="67">
        <v>207</v>
      </c>
      <c r="E71" s="67">
        <v>927</v>
      </c>
      <c r="F71" s="67">
        <v>263</v>
      </c>
      <c r="G71" s="67">
        <v>605</v>
      </c>
      <c r="H71" s="67">
        <v>302</v>
      </c>
      <c r="I71" s="67">
        <v>3117</v>
      </c>
      <c r="J71" s="67">
        <v>179</v>
      </c>
      <c r="K71" s="67">
        <v>16</v>
      </c>
      <c r="L71" s="67">
        <v>24</v>
      </c>
      <c r="M71" s="67">
        <v>111</v>
      </c>
      <c r="N71" s="67">
        <v>49</v>
      </c>
      <c r="O71" s="67">
        <v>182</v>
      </c>
      <c r="P71" s="67">
        <v>119</v>
      </c>
      <c r="Q71" s="67">
        <v>324</v>
      </c>
      <c r="R71" s="67">
        <v>342</v>
      </c>
      <c r="S71" s="67">
        <v>165</v>
      </c>
      <c r="T71" s="67">
        <v>275</v>
      </c>
      <c r="U71" s="67">
        <v>170</v>
      </c>
      <c r="V71" s="67">
        <v>170</v>
      </c>
      <c r="W71" s="68">
        <v>116</v>
      </c>
      <c r="X71" s="68">
        <f>SUM(C71:W71)</f>
        <v>8101</v>
      </c>
      <c r="Y71" s="170"/>
      <c r="Z71" s="162" t="s">
        <v>94</v>
      </c>
      <c r="AA71" s="173">
        <v>15779</v>
      </c>
      <c r="AC71" s="180"/>
      <c r="AD71" s="180"/>
    </row>
    <row r="72" spans="1:30">
      <c r="A72" s="182"/>
      <c r="B72" s="11" t="s">
        <v>53</v>
      </c>
      <c r="C72" s="16">
        <f>+C71/C61</f>
        <v>8.444187391555813E-2</v>
      </c>
      <c r="D72" s="17">
        <f t="shared" ref="D72:W72" si="24">+D71/D61</f>
        <v>6.1735759021771551E-2</v>
      </c>
      <c r="E72" s="17">
        <f t="shared" si="24"/>
        <v>9.2275532550268768E-2</v>
      </c>
      <c r="F72" s="17">
        <f t="shared" si="24"/>
        <v>7.3855658522886836E-2</v>
      </c>
      <c r="G72" s="17">
        <f t="shared" si="24"/>
        <v>6.5426624851303128E-2</v>
      </c>
      <c r="H72" s="17">
        <f t="shared" si="24"/>
        <v>6.5254969749351771E-2</v>
      </c>
      <c r="I72" s="17">
        <f t="shared" si="24"/>
        <v>6.8629177858998636E-2</v>
      </c>
      <c r="J72" s="17">
        <f t="shared" si="24"/>
        <v>0.12353347135955832</v>
      </c>
      <c r="K72" s="17">
        <f t="shared" si="24"/>
        <v>9.2646207295888818E-3</v>
      </c>
      <c r="L72" s="17">
        <f t="shared" si="24"/>
        <v>2.8402366863905324E-2</v>
      </c>
      <c r="M72" s="17">
        <f t="shared" si="24"/>
        <v>0.15546218487394958</v>
      </c>
      <c r="N72" s="17">
        <f t="shared" si="24"/>
        <v>7.8149920255183414E-2</v>
      </c>
      <c r="O72" s="17">
        <f t="shared" si="24"/>
        <v>9.7691894793344072E-2</v>
      </c>
      <c r="P72" s="17">
        <f t="shared" si="24"/>
        <v>3.5092892951931583E-2</v>
      </c>
      <c r="Q72" s="17">
        <f t="shared" si="24"/>
        <v>0.19239904988123516</v>
      </c>
      <c r="R72" s="17">
        <f t="shared" si="24"/>
        <v>0.14882506527415143</v>
      </c>
      <c r="S72" s="17">
        <f t="shared" si="24"/>
        <v>0.11133603238866396</v>
      </c>
      <c r="T72" s="17">
        <f t="shared" si="24"/>
        <v>0.10065885797950219</v>
      </c>
      <c r="U72" s="17">
        <f t="shared" si="24"/>
        <v>0.10732323232323232</v>
      </c>
      <c r="V72" s="17">
        <f t="shared" si="24"/>
        <v>0.12947448591012947</v>
      </c>
      <c r="W72" s="18">
        <f t="shared" si="24"/>
        <v>0.12526997840172785</v>
      </c>
      <c r="X72" s="18"/>
      <c r="Z72" s="162" t="s">
        <v>95</v>
      </c>
      <c r="AA72" s="175">
        <v>2951</v>
      </c>
      <c r="AC72" s="180"/>
      <c r="AD72" s="180"/>
    </row>
    <row r="73" spans="1:30">
      <c r="A73" s="182"/>
      <c r="B73" s="11" t="s">
        <v>15</v>
      </c>
      <c r="C73" s="16">
        <f t="shared" ref="C73:X73" si="25">+C71/SUM($C$61:$W$61)</f>
        <v>4.2085034830650972E-3</v>
      </c>
      <c r="D73" s="17">
        <f t="shared" si="25"/>
        <v>1.9889502762430941E-3</v>
      </c>
      <c r="E73" s="17">
        <f t="shared" si="25"/>
        <v>8.9070381936103768E-3</v>
      </c>
      <c r="F73" s="17">
        <f t="shared" si="25"/>
        <v>2.5270237809272159E-3</v>
      </c>
      <c r="G73" s="17">
        <f t="shared" si="25"/>
        <v>5.8131155416766755E-3</v>
      </c>
      <c r="H73" s="17">
        <f t="shared" si="25"/>
        <v>2.9017535431179438E-3</v>
      </c>
      <c r="I73" s="17">
        <f t="shared" si="25"/>
        <v>2.9949555608935863E-2</v>
      </c>
      <c r="J73" s="17">
        <f t="shared" si="25"/>
        <v>1.719913523901033E-3</v>
      </c>
      <c r="K73" s="17">
        <f t="shared" si="25"/>
        <v>1.537352870526063E-4</v>
      </c>
      <c r="L73" s="17">
        <f t="shared" si="25"/>
        <v>2.3060293057890945E-4</v>
      </c>
      <c r="M73" s="17">
        <f t="shared" si="25"/>
        <v>1.0665385539274561E-3</v>
      </c>
      <c r="N73" s="17">
        <f t="shared" si="25"/>
        <v>4.7081431659860677E-4</v>
      </c>
      <c r="O73" s="17">
        <f t="shared" si="25"/>
        <v>1.7487388902233966E-3</v>
      </c>
      <c r="P73" s="17">
        <f t="shared" si="25"/>
        <v>1.1434061974537593E-3</v>
      </c>
      <c r="Q73" s="17">
        <f t="shared" si="25"/>
        <v>3.1131395628152775E-3</v>
      </c>
      <c r="R73" s="17">
        <f t="shared" si="25"/>
        <v>3.2860917607494596E-3</v>
      </c>
      <c r="S73" s="17">
        <f t="shared" si="25"/>
        <v>1.5853951477300024E-3</v>
      </c>
      <c r="T73" s="17">
        <f t="shared" si="25"/>
        <v>2.6423252462166708E-3</v>
      </c>
      <c r="U73" s="17">
        <f t="shared" si="25"/>
        <v>1.6334374249339419E-3</v>
      </c>
      <c r="V73" s="17">
        <f t="shared" si="25"/>
        <v>1.6334374249339419E-3</v>
      </c>
      <c r="W73" s="18">
        <f t="shared" si="25"/>
        <v>1.1145808311313957E-3</v>
      </c>
      <c r="X73" s="18">
        <f t="shared" si="25"/>
        <v>7.7838097525822728E-2</v>
      </c>
      <c r="Z73" s="162" t="s">
        <v>96</v>
      </c>
      <c r="AA73" s="175">
        <v>9738</v>
      </c>
      <c r="AC73" s="180"/>
      <c r="AD73" s="180"/>
    </row>
    <row r="74" spans="1:30">
      <c r="A74" s="182"/>
      <c r="B74" s="69" t="s">
        <v>17</v>
      </c>
      <c r="C74" s="70">
        <v>724</v>
      </c>
      <c r="D74" s="71">
        <v>533</v>
      </c>
      <c r="E74" s="71">
        <v>1880</v>
      </c>
      <c r="F74" s="71">
        <v>495</v>
      </c>
      <c r="G74" s="71">
        <v>1809</v>
      </c>
      <c r="H74" s="71">
        <v>675</v>
      </c>
      <c r="I74" s="71">
        <v>8675</v>
      </c>
      <c r="J74" s="71">
        <v>303</v>
      </c>
      <c r="K74" s="71">
        <v>207</v>
      </c>
      <c r="L74" s="71">
        <v>70</v>
      </c>
      <c r="M74" s="71">
        <v>103</v>
      </c>
      <c r="N74" s="71">
        <v>69</v>
      </c>
      <c r="O74" s="71">
        <v>581</v>
      </c>
      <c r="P74" s="71">
        <v>131</v>
      </c>
      <c r="Q74" s="71">
        <v>266</v>
      </c>
      <c r="R74" s="71">
        <v>511</v>
      </c>
      <c r="S74" s="71">
        <v>247</v>
      </c>
      <c r="T74" s="71">
        <v>292</v>
      </c>
      <c r="U74" s="71">
        <v>208</v>
      </c>
      <c r="V74" s="71">
        <v>234</v>
      </c>
      <c r="W74" s="72">
        <v>116</v>
      </c>
      <c r="X74" s="72">
        <f>SUM(C74:W74)</f>
        <v>18129</v>
      </c>
      <c r="Y74" s="174"/>
      <c r="Z74" s="162" t="s">
        <v>97</v>
      </c>
      <c r="AA74" s="175">
        <v>1470</v>
      </c>
      <c r="AC74" s="180"/>
      <c r="AD74" s="180"/>
    </row>
    <row r="75" spans="1:30">
      <c r="A75" s="182"/>
      <c r="B75" s="11" t="s">
        <v>53</v>
      </c>
      <c r="C75" s="16">
        <f>+C74/C61</f>
        <v>0.13957971852708695</v>
      </c>
      <c r="D75" s="17">
        <f t="shared" ref="D75:W75" si="26">+D74/D61</f>
        <v>0.15896212347151803</v>
      </c>
      <c r="E75" s="17">
        <f t="shared" si="26"/>
        <v>0.18713915986462273</v>
      </c>
      <c r="F75" s="17">
        <f t="shared" si="26"/>
        <v>0.13900589721988205</v>
      </c>
      <c r="G75" s="17">
        <f t="shared" si="26"/>
        <v>0.19563101546447498</v>
      </c>
      <c r="H75" s="17">
        <f t="shared" si="26"/>
        <v>0.14585133967156438</v>
      </c>
      <c r="I75" s="17">
        <f t="shared" si="26"/>
        <v>0.19100356686776168</v>
      </c>
      <c r="J75" s="17">
        <f t="shared" si="26"/>
        <v>0.20910973084886128</v>
      </c>
      <c r="K75" s="17">
        <f t="shared" si="26"/>
        <v>0.11986103068905617</v>
      </c>
      <c r="L75" s="17">
        <f t="shared" si="26"/>
        <v>8.2840236686390539E-2</v>
      </c>
      <c r="M75" s="17">
        <f t="shared" si="26"/>
        <v>0.14425770308123248</v>
      </c>
      <c r="N75" s="17">
        <f t="shared" si="26"/>
        <v>0.11004784688995216</v>
      </c>
      <c r="O75" s="17">
        <f t="shared" si="26"/>
        <v>0.31186258722490606</v>
      </c>
      <c r="P75" s="17">
        <f t="shared" si="26"/>
        <v>3.8631672073134768E-2</v>
      </c>
      <c r="Q75" s="17">
        <f t="shared" si="26"/>
        <v>0.15795724465558195</v>
      </c>
      <c r="R75" s="17">
        <f t="shared" si="26"/>
        <v>0.22236727589208008</v>
      </c>
      <c r="S75" s="17">
        <f t="shared" si="26"/>
        <v>0.16666666666666666</v>
      </c>
      <c r="T75" s="17">
        <f t="shared" si="26"/>
        <v>0.10688140556368961</v>
      </c>
      <c r="U75" s="17">
        <f t="shared" si="26"/>
        <v>0.13131313131313133</v>
      </c>
      <c r="V75" s="17">
        <f t="shared" si="26"/>
        <v>0.17821782178217821</v>
      </c>
      <c r="W75" s="18">
        <f t="shared" si="26"/>
        <v>0.12526997840172785</v>
      </c>
      <c r="X75" s="18"/>
      <c r="Z75" s="162" t="s">
        <v>98</v>
      </c>
      <c r="AA75" s="175">
        <v>2067</v>
      </c>
      <c r="AC75" s="180"/>
      <c r="AD75" s="180"/>
    </row>
    <row r="76" spans="1:30">
      <c r="A76" s="182"/>
      <c r="B76" s="11" t="s">
        <v>15</v>
      </c>
      <c r="C76" s="16">
        <f>+C74/SUM($C$61:$W$61)</f>
        <v>6.956521739130435E-3</v>
      </c>
      <c r="D76" s="17">
        <f t="shared" ref="D76:X76" si="27">+D74/SUM($C$61:$W$61)</f>
        <v>5.1213067499399469E-3</v>
      </c>
      <c r="E76" s="17">
        <f t="shared" si="27"/>
        <v>1.806389622868124E-2</v>
      </c>
      <c r="F76" s="17">
        <f t="shared" si="27"/>
        <v>4.7561854431900068E-3</v>
      </c>
      <c r="G76" s="17">
        <f t="shared" si="27"/>
        <v>1.73816958923853E-2</v>
      </c>
      <c r="H76" s="17">
        <f t="shared" si="27"/>
        <v>6.4857074225318284E-3</v>
      </c>
      <c r="I76" s="17">
        <f t="shared" si="27"/>
        <v>8.3353350948834976E-2</v>
      </c>
      <c r="J76" s="17">
        <f t="shared" si="27"/>
        <v>2.9113619985587317E-3</v>
      </c>
      <c r="K76" s="17">
        <f t="shared" si="27"/>
        <v>1.9889502762430941E-3</v>
      </c>
      <c r="L76" s="17">
        <f t="shared" si="27"/>
        <v>6.7259188085515254E-4</v>
      </c>
      <c r="M76" s="17">
        <f t="shared" si="27"/>
        <v>9.8967091040115312E-4</v>
      </c>
      <c r="N76" s="17">
        <f t="shared" si="27"/>
        <v>6.6298342541436467E-4</v>
      </c>
      <c r="O76" s="17">
        <f t="shared" si="27"/>
        <v>5.5825126110977657E-3</v>
      </c>
      <c r="P76" s="17">
        <f t="shared" si="27"/>
        <v>1.258707662743214E-3</v>
      </c>
      <c r="Q76" s="17">
        <f t="shared" si="27"/>
        <v>2.5558491472495795E-3</v>
      </c>
      <c r="R76" s="17">
        <f t="shared" si="27"/>
        <v>4.9099207302426137E-3</v>
      </c>
      <c r="S76" s="17">
        <f t="shared" si="27"/>
        <v>2.3732884938746095E-3</v>
      </c>
      <c r="T76" s="17">
        <f t="shared" si="27"/>
        <v>2.8056689887100647E-3</v>
      </c>
      <c r="U76" s="17">
        <f t="shared" si="27"/>
        <v>1.998558731683882E-3</v>
      </c>
      <c r="V76" s="17">
        <f t="shared" si="27"/>
        <v>2.2483785731443671E-3</v>
      </c>
      <c r="W76" s="18">
        <f t="shared" si="27"/>
        <v>1.1145808311313957E-3</v>
      </c>
      <c r="X76" s="18">
        <f t="shared" si="27"/>
        <v>0.17419168868604371</v>
      </c>
      <c r="Z76" s="162" t="s">
        <v>99</v>
      </c>
      <c r="AA76" s="175">
        <v>2405</v>
      </c>
      <c r="AC76" s="180"/>
      <c r="AD76" s="180"/>
    </row>
    <row r="77" spans="1:30">
      <c r="A77" s="182"/>
      <c r="B77" s="10" t="s">
        <v>18</v>
      </c>
      <c r="C77" s="53">
        <v>1537</v>
      </c>
      <c r="D77" s="54">
        <v>841</v>
      </c>
      <c r="E77" s="54">
        <v>3543</v>
      </c>
      <c r="F77" s="54">
        <v>704</v>
      </c>
      <c r="G77" s="54">
        <v>4781</v>
      </c>
      <c r="H77" s="54">
        <v>1066</v>
      </c>
      <c r="I77" s="54">
        <v>23017</v>
      </c>
      <c r="J77" s="54">
        <v>514</v>
      </c>
      <c r="K77" s="54">
        <v>201</v>
      </c>
      <c r="L77" s="54">
        <v>157</v>
      </c>
      <c r="M77" s="54">
        <v>273</v>
      </c>
      <c r="N77" s="54">
        <v>118</v>
      </c>
      <c r="O77" s="54">
        <v>310</v>
      </c>
      <c r="P77" s="54">
        <v>397</v>
      </c>
      <c r="Q77" s="54">
        <v>459</v>
      </c>
      <c r="R77" s="54">
        <v>572</v>
      </c>
      <c r="S77" s="54">
        <v>364</v>
      </c>
      <c r="T77" s="54">
        <v>503</v>
      </c>
      <c r="U77" s="54">
        <v>396</v>
      </c>
      <c r="V77" s="54">
        <v>368</v>
      </c>
      <c r="W77" s="55">
        <v>193</v>
      </c>
      <c r="X77" s="55">
        <f>SUM(C77:W77)</f>
        <v>40314</v>
      </c>
      <c r="Y77" s="176"/>
      <c r="Z77" s="162" t="s">
        <v>100</v>
      </c>
      <c r="AA77" s="175">
        <v>2479</v>
      </c>
      <c r="AC77" s="180"/>
      <c r="AD77" s="180"/>
    </row>
    <row r="78" spans="1:30">
      <c r="A78" s="182"/>
      <c r="B78" s="11" t="s">
        <v>53</v>
      </c>
      <c r="C78" s="16">
        <f>+C77/C61</f>
        <v>0.29631771737034895</v>
      </c>
      <c r="D78" s="17">
        <f>+D77/D61</f>
        <v>0.25082016104980615</v>
      </c>
      <c r="E78" s="17">
        <f t="shared" ref="E78:W78" si="28">+E77/E61</f>
        <v>0.35267768265976507</v>
      </c>
      <c r="F78" s="17">
        <f t="shared" si="28"/>
        <v>0.19769727604605447</v>
      </c>
      <c r="G78" s="17">
        <f t="shared" si="28"/>
        <v>0.51703255109765334</v>
      </c>
      <c r="H78" s="17">
        <f t="shared" si="28"/>
        <v>0.2303370786516854</v>
      </c>
      <c r="I78" s="17">
        <f t="shared" si="28"/>
        <v>0.50678145228763927</v>
      </c>
      <c r="J78" s="17">
        <f t="shared" si="28"/>
        <v>0.35472739820565907</v>
      </c>
      <c r="K78" s="17">
        <f t="shared" si="28"/>
        <v>0.11638679791546033</v>
      </c>
      <c r="L78" s="17">
        <f t="shared" si="28"/>
        <v>0.18579881656804734</v>
      </c>
      <c r="M78" s="17">
        <f t="shared" si="28"/>
        <v>0.38235294117647056</v>
      </c>
      <c r="N78" s="17">
        <f t="shared" si="28"/>
        <v>0.18819776714513556</v>
      </c>
      <c r="O78" s="17">
        <f t="shared" si="28"/>
        <v>0.16639828234031132</v>
      </c>
      <c r="P78" s="17">
        <f t="shared" si="28"/>
        <v>0.11707460925980537</v>
      </c>
      <c r="Q78" s="17">
        <f t="shared" si="28"/>
        <v>0.27256532066508316</v>
      </c>
      <c r="R78" s="17">
        <f t="shared" si="28"/>
        <v>0.24891209747606616</v>
      </c>
      <c r="S78" s="17">
        <f t="shared" si="28"/>
        <v>0.24561403508771928</v>
      </c>
      <c r="T78" s="17">
        <f t="shared" si="28"/>
        <v>0.18411420204978038</v>
      </c>
      <c r="U78" s="17">
        <f t="shared" si="28"/>
        <v>0.25</v>
      </c>
      <c r="V78" s="17">
        <f t="shared" si="28"/>
        <v>0.28027418126428028</v>
      </c>
      <c r="W78" s="18">
        <f t="shared" si="28"/>
        <v>0.20842332613390929</v>
      </c>
      <c r="X78" s="18"/>
      <c r="Z78" s="162" t="s">
        <v>101</v>
      </c>
      <c r="AA78" s="175">
        <v>5624</v>
      </c>
      <c r="AC78" s="180"/>
      <c r="AD78" s="180"/>
    </row>
    <row r="79" spans="1:30" ht="13.8" thickBot="1">
      <c r="A79" s="183"/>
      <c r="B79" s="12" t="s">
        <v>15</v>
      </c>
      <c r="C79" s="19">
        <f>+C77/SUM($C$61:$W$61)</f>
        <v>1.4768196012490992E-2</v>
      </c>
      <c r="D79" s="20">
        <f>+D77/SUM($C$61:$W$61)</f>
        <v>8.080711025702618E-3</v>
      </c>
      <c r="E79" s="20">
        <f t="shared" ref="E79:X79" si="29">+E77/SUM($C$61:$W$61)</f>
        <v>3.4042757626711509E-2</v>
      </c>
      <c r="F79" s="20">
        <f t="shared" si="29"/>
        <v>6.7643526303146767E-3</v>
      </c>
      <c r="G79" s="20">
        <f t="shared" si="29"/>
        <v>4.5938025462406919E-2</v>
      </c>
      <c r="H79" s="20">
        <f t="shared" si="29"/>
        <v>1.0242613499879894E-2</v>
      </c>
      <c r="I79" s="20">
        <f t="shared" si="29"/>
        <v>0.22115781888061495</v>
      </c>
      <c r="J79" s="20">
        <f t="shared" si="29"/>
        <v>4.9387460965649773E-3</v>
      </c>
      <c r="K79" s="20">
        <f t="shared" si="29"/>
        <v>1.9312995435983667E-3</v>
      </c>
      <c r="L79" s="20">
        <f t="shared" si="29"/>
        <v>1.5085275042036991E-3</v>
      </c>
      <c r="M79" s="20">
        <f t="shared" si="29"/>
        <v>2.6231083353350951E-3</v>
      </c>
      <c r="N79" s="20">
        <f t="shared" si="29"/>
        <v>1.1337977420129714E-3</v>
      </c>
      <c r="O79" s="20">
        <f t="shared" si="29"/>
        <v>2.9786211866442468E-3</v>
      </c>
      <c r="P79" s="20">
        <f t="shared" si="29"/>
        <v>3.8145568099927935E-3</v>
      </c>
      <c r="Q79" s="20">
        <f t="shared" si="29"/>
        <v>4.4102810473216434E-3</v>
      </c>
      <c r="R79" s="20">
        <f t="shared" si="29"/>
        <v>5.4960365121306748E-3</v>
      </c>
      <c r="S79" s="20">
        <f t="shared" si="29"/>
        <v>3.4974777804467933E-3</v>
      </c>
      <c r="T79" s="20">
        <f t="shared" si="29"/>
        <v>4.8330530867163107E-3</v>
      </c>
      <c r="U79" s="20">
        <f t="shared" si="29"/>
        <v>3.8049483545520056E-3</v>
      </c>
      <c r="V79" s="20">
        <f t="shared" si="29"/>
        <v>3.5359116022099448E-3</v>
      </c>
      <c r="W79" s="179">
        <f t="shared" si="29"/>
        <v>1.8544319000720635E-3</v>
      </c>
      <c r="X79" s="179">
        <f t="shared" si="29"/>
        <v>0.38735527263992314</v>
      </c>
      <c r="Z79" s="162" t="s">
        <v>102</v>
      </c>
      <c r="AA79" s="175">
        <v>826</v>
      </c>
      <c r="AC79" s="180"/>
      <c r="AD79" s="180"/>
    </row>
    <row r="80" spans="1:30" ht="13.8" thickTop="1">
      <c r="Z80" s="162" t="s">
        <v>103</v>
      </c>
      <c r="AA80" s="175">
        <v>4487</v>
      </c>
    </row>
    <row r="81" spans="24:27">
      <c r="X81" s="178"/>
      <c r="Z81" s="162" t="s">
        <v>104</v>
      </c>
      <c r="AA81" s="175">
        <v>4389</v>
      </c>
    </row>
    <row r="82" spans="24:27">
      <c r="X82" s="178"/>
      <c r="Z82" s="162" t="s">
        <v>105</v>
      </c>
      <c r="AA82" s="175">
        <v>662</v>
      </c>
    </row>
    <row r="83" spans="24:27">
      <c r="Z83" s="166" t="s">
        <v>106</v>
      </c>
      <c r="AA83" s="163">
        <v>102349</v>
      </c>
    </row>
  </sheetData>
  <mergeCells count="6">
    <mergeCell ref="A2:B2"/>
    <mergeCell ref="AC65:AD79"/>
    <mergeCell ref="A5:A15"/>
    <mergeCell ref="A16:A30"/>
    <mergeCell ref="A61:A79"/>
    <mergeCell ref="A31:A60"/>
  </mergeCells>
  <phoneticPr fontId="0" type="noConversion"/>
  <printOptions horizontalCentered="1"/>
  <pageMargins left="0" right="0" top="0" bottom="0" header="0.31496062992125984" footer="0.31496062992125984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Indicatori strutturali, economici, popolazione</dc:title>
  <dc:creator>Milena Malagò</dc:creator>
  <cp:lastModifiedBy>cfe0129</cp:lastModifiedBy>
  <cp:lastPrinted>2023-08-21T11:28:48Z</cp:lastPrinted>
  <dcterms:created xsi:type="dcterms:W3CDTF">2015-06-04T09:18:53Z</dcterms:created>
  <dcterms:modified xsi:type="dcterms:W3CDTF">2023-08-22T13:06:17Z</dcterms:modified>
</cp:coreProperties>
</file>